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ome Statement" sheetId="1" r:id="rId4"/>
    <sheet state="visible" name="Valuation" sheetId="2" r:id="rId5"/>
    <sheet state="visible" name="Balance Sheet" sheetId="3" r:id="rId6"/>
    <sheet state="visible" name="Cash Flows" sheetId="4" r:id="rId7"/>
    <sheet state="visible" name="Ratios" sheetId="5" r:id="rId8"/>
    <sheet state="visible" name="Changes in Equity" sheetId="6" r:id="rId9"/>
  </sheets>
  <definedNames/>
  <calcPr/>
</workbook>
</file>

<file path=xl/sharedStrings.xml><?xml version="1.0" encoding="utf-8"?>
<sst xmlns="http://schemas.openxmlformats.org/spreadsheetml/2006/main" count="566" uniqueCount="431">
  <si>
    <t xml:space="preserve">Taiwan Semiconductor Manufacturing Company Ltd. </t>
  </si>
  <si>
    <t>Income Statement</t>
  </si>
  <si>
    <t>Form Type: 20-F</t>
  </si>
  <si>
    <t>Period End: Dec 31, 2023</t>
  </si>
  <si>
    <t>Date Filed: Apr 14, 2024</t>
  </si>
  <si>
    <t>Consolidated Statements of Profit or Loss and Other Comprehensive Income $ in Millions, $ in Millions</t>
  </si>
  <si>
    <t>Fiscal Years Ended December 31,</t>
  </si>
  <si>
    <t>Dec. 31, 2023 TWD ($) $ / shares</t>
  </si>
  <si>
    <t>Dec. 31, 2022 TWD ($) $ / shares</t>
  </si>
  <si>
    <t>Dec. 31, 2021 TWD ($) $ / shares</t>
  </si>
  <si>
    <t>2023 Common Size</t>
  </si>
  <si>
    <t>2022 Common Size</t>
  </si>
  <si>
    <t>2021 Common Size</t>
  </si>
  <si>
    <t>2023 Percent Change</t>
  </si>
  <si>
    <t>2022 Percent Change</t>
  </si>
  <si>
    <t>Forecasted Years (5-year) (in millions) TWD ($)</t>
  </si>
  <si>
    <t>Statement [LineItems]</t>
  </si>
  <si>
    <t>Input Values:</t>
  </si>
  <si>
    <t xml:space="preserve">Year 1 (2024) </t>
  </si>
  <si>
    <t>Year 2 (2025)</t>
  </si>
  <si>
    <t>Year 3 (2026)</t>
  </si>
  <si>
    <t>Year 4 (2027)</t>
  </si>
  <si>
    <t>Year 5 (2028)</t>
  </si>
  <si>
    <t>NET REVENUE</t>
  </si>
  <si>
    <t>Projected Growth</t>
  </si>
  <si>
    <t>COST OF REVENUE</t>
  </si>
  <si>
    <t>COGS</t>
  </si>
  <si>
    <t>GROSS PROFIT</t>
  </si>
  <si>
    <t>OPERATING EXPENSES</t>
  </si>
  <si>
    <t>Research and development</t>
  </si>
  <si>
    <t>General and administrative</t>
  </si>
  <si>
    <t>Marketing</t>
  </si>
  <si>
    <t>Total operating expenses</t>
  </si>
  <si>
    <t>Operating Expenses</t>
  </si>
  <si>
    <t>OTHER OPERATING INCOME AND EXPENSES, NET</t>
  </si>
  <si>
    <t>INCOME FROM OPERATIONS</t>
  </si>
  <si>
    <t>NON-OPERATING INCOME AND EXPENSES</t>
  </si>
  <si>
    <t>Share of profits of associates</t>
  </si>
  <si>
    <t>Interest Income</t>
  </si>
  <si>
    <t>Other income</t>
  </si>
  <si>
    <t>Foreign exchange gain (loss), net</t>
  </si>
  <si>
    <t>Finance costs</t>
  </si>
  <si>
    <t>Other gains and losses, net</t>
  </si>
  <si>
    <t>Total non-operating income and expenses</t>
  </si>
  <si>
    <t>INCOME BEFORE INCOME TAX</t>
  </si>
  <si>
    <t>INCOME TAX EXPENSE</t>
  </si>
  <si>
    <t>NET INCOME</t>
  </si>
  <si>
    <t>OTHER COMPREHENSIVE INCOME (LOSS) - Items that will not be reclassified subsequently to profit or loss:</t>
  </si>
  <si>
    <t>Remeasurement of defined benefit obligation</t>
  </si>
  <si>
    <t>Unrealized gain/(loss) on investments in equity instruments at fair value through other comprehensive income</t>
  </si>
  <si>
    <t>Gain (loss) on hedging instruments</t>
  </si>
  <si>
    <t>Share of other comprehensive income (loss) of associates</t>
  </si>
  <si>
    <t>Income tax benefit (expense) related to items that will not be reclassified subsequently</t>
  </si>
  <si>
    <t>Total items that will not be reclassified subsequently to profit or loss</t>
  </si>
  <si>
    <t>OTHER COMPREHENSIVE INCOME (LOSS) - Items that may be reclassified subsequently to profit or loss:</t>
  </si>
  <si>
    <t>Exchange differences arising on translation of foreign operations</t>
  </si>
  <si>
    <t>Unrealized gain/(loss) on investments in debt instruments at fair value through other comprehensive income</t>
  </si>
  <si>
    <t>Income tax benefit (expense) related to items that may be reclassified subsequently</t>
  </si>
  <si>
    <t>Total items that may be reclassified subsequently to profit or loss</t>
  </si>
  <si>
    <t>Other comprehensive income (loss) , net of income tax</t>
  </si>
  <si>
    <t>Total comprehensive income (loss)</t>
  </si>
  <si>
    <t>NET INCOME (LOSS) ATTRIBUTABLE TO:</t>
  </si>
  <si>
    <t>Shareholders of the parent</t>
  </si>
  <si>
    <t>Non-controlling interests</t>
  </si>
  <si>
    <t>TOTAL COMPREHENSIVE INCOME (LOSS) ATTRIBUTABLE TO:</t>
  </si>
  <si>
    <t>EARNINGS PER SHARE</t>
  </si>
  <si>
    <t>Basic earnings per share | (per share)</t>
  </si>
  <si>
    <t>$ 32.85</t>
  </si>
  <si>
    <t>$ 38.29</t>
  </si>
  <si>
    <t>$ 22.84</t>
  </si>
  <si>
    <t>Diluted earnings per share | (per share)</t>
  </si>
  <si>
    <t>CAPM</t>
  </si>
  <si>
    <t>Cost of Capital</t>
  </si>
  <si>
    <t>10 Year Bill Average</t>
  </si>
  <si>
    <t>WDebt</t>
  </si>
  <si>
    <t>S&amp;P</t>
  </si>
  <si>
    <t>RDebt</t>
  </si>
  <si>
    <t>Beta</t>
  </si>
  <si>
    <t>Tax Rate</t>
  </si>
  <si>
    <t>WEquity</t>
  </si>
  <si>
    <t>REquity</t>
  </si>
  <si>
    <t>Year</t>
  </si>
  <si>
    <t>Free Cash Flow</t>
  </si>
  <si>
    <t>WACC</t>
  </si>
  <si>
    <t>Growth rate after 2028</t>
  </si>
  <si>
    <t>PV of 2024 to 2028</t>
  </si>
  <si>
    <t>NPV of 2024 to 2028</t>
  </si>
  <si>
    <t>Terminal Value after 2028</t>
  </si>
  <si>
    <t>Discounted TV</t>
  </si>
  <si>
    <t>Projected Company Value</t>
  </si>
  <si>
    <t>Projected Stock Price</t>
  </si>
  <si>
    <t>Current Stock Price</t>
  </si>
  <si>
    <t>Valuation</t>
  </si>
  <si>
    <t>Underpriced</t>
  </si>
  <si>
    <t>Consolidated Statements of Financial Position $ in Millions, $ in Millions</t>
  </si>
  <si>
    <t>Dec. 31, 2023 TWD ($)</t>
  </si>
  <si>
    <t>Dec. 31, 2022 TWD ($)</t>
  </si>
  <si>
    <t>Percent Change</t>
  </si>
  <si>
    <t>CURRENT ASSETS</t>
  </si>
  <si>
    <t>Input Values</t>
  </si>
  <si>
    <t>Cash and cash equivalents</t>
  </si>
  <si>
    <t>Cash</t>
  </si>
  <si>
    <t>Financial assets at fair value through profit or loss</t>
  </si>
  <si>
    <t>Financial assets at fair value through other comprehensive income</t>
  </si>
  <si>
    <t>Current financial assets</t>
  </si>
  <si>
    <t>Financial assets at amortized cost</t>
  </si>
  <si>
    <t>Notes and accounts receivable, net</t>
  </si>
  <si>
    <t>Hedging financial assets</t>
  </si>
  <si>
    <t>Receivables from related parties</t>
  </si>
  <si>
    <t>Other receivables from related parties</t>
  </si>
  <si>
    <t>Inventories</t>
  </si>
  <si>
    <t>Noncurrent financial assets</t>
  </si>
  <si>
    <t>Other financial assets</t>
  </si>
  <si>
    <t>Other current assets</t>
  </si>
  <si>
    <t>Total current assets</t>
  </si>
  <si>
    <t>NONCURRENT ASSETS</t>
  </si>
  <si>
    <t>Investments accounted for using equity method</t>
  </si>
  <si>
    <t>Property, plant and equipment</t>
  </si>
  <si>
    <t>Right-of-use assets</t>
  </si>
  <si>
    <t>Intangible assets</t>
  </si>
  <si>
    <t>Deferred income tax assets</t>
  </si>
  <si>
    <t>Refundable deposits</t>
  </si>
  <si>
    <t>Other noncurrent assets</t>
  </si>
  <si>
    <t>Total noncurrent assets</t>
  </si>
  <si>
    <t>TOTAL</t>
  </si>
  <si>
    <t>CURRENT LIABILITIES</t>
  </si>
  <si>
    <t>Financial liabilities at fair value through profit or loss</t>
  </si>
  <si>
    <t>Hedging financial liabilities</t>
  </si>
  <si>
    <t>Accounts payable</t>
  </si>
  <si>
    <t>Payables to related parties</t>
  </si>
  <si>
    <t>Salary and bonus payable</t>
  </si>
  <si>
    <t>Accrued profit sharing bonus to employees and compensation to directors</t>
  </si>
  <si>
    <t>Payables to contractors and equipment suppliers</t>
  </si>
  <si>
    <t>Cash dividends payable</t>
  </si>
  <si>
    <t>Income tax payable</t>
  </si>
  <si>
    <t>Long-term liabilities - current portion</t>
  </si>
  <si>
    <t>Accrued expenses and other current liabilities</t>
  </si>
  <si>
    <t>Total current liabilities</t>
  </si>
  <si>
    <t>NONCURRENT LIABILITIES</t>
  </si>
  <si>
    <t>Bonds payable</t>
  </si>
  <si>
    <t>Long-term bank loans</t>
  </si>
  <si>
    <t>Deferred income tax liabilities</t>
  </si>
  <si>
    <t>Lease liabilities</t>
  </si>
  <si>
    <t>Net defined benefit liability</t>
  </si>
  <si>
    <t>Guarantee deposits</t>
  </si>
  <si>
    <t>Others</t>
  </si>
  <si>
    <t>Total noncurrent liabilities</t>
  </si>
  <si>
    <t>Total liabilities</t>
  </si>
  <si>
    <t>EQUITY ATTRIBUTABLE TO SHAREHOLDERS OF THE PARENT</t>
  </si>
  <si>
    <t>Capital stock</t>
  </si>
  <si>
    <t>Capital surplus</t>
  </si>
  <si>
    <t>Retained earnings</t>
  </si>
  <si>
    <t>Appropriated as legal capital reserve</t>
  </si>
  <si>
    <t>Appropriated as special capital reserve</t>
  </si>
  <si>
    <t>Unappropriated earnings</t>
  </si>
  <si>
    <t>Total retained earnings</t>
  </si>
  <si>
    <t>Equity attributable to shareholders of the parent</t>
  </si>
  <si>
    <t>NON - CONTROLLING INTERESTS</t>
  </si>
  <si>
    <t>Total equity</t>
  </si>
  <si>
    <t>Consolidated Statements of Cash Flows $ in Millions, $ in Millions</t>
  </si>
  <si>
    <t>12 Months Ended</t>
  </si>
  <si>
    <t>Dec. 31, 2021 TWD ($)</t>
  </si>
  <si>
    <t>Forecasted Years TSM TWD ($)</t>
  </si>
  <si>
    <t>Forecasted Free Cashflows TWD ($)</t>
  </si>
  <si>
    <t>CASH FLOWS FROM OPERATING ACTIVITIES</t>
  </si>
  <si>
    <t>Income before income tax</t>
  </si>
  <si>
    <t>Adjustments for:</t>
  </si>
  <si>
    <t>Depreciation expense</t>
  </si>
  <si>
    <t>Amortization expense</t>
  </si>
  <si>
    <t>Expected credit losses recognized (reversal) on investments in debt instruments</t>
  </si>
  <si>
    <t>Interest income</t>
  </si>
  <si>
    <t>Share-based compensation</t>
  </si>
  <si>
    <t>Loss (gain) on disposal or retirement of property, plant and equipment, net</t>
  </si>
  <si>
    <t>Loss (gain) on disposal or retirement of intangible assets, net</t>
  </si>
  <si>
    <t>Impairment loss on property, plant and equipment</t>
  </si>
  <si>
    <t>Gain on financial instruments at fair value through profit or loss, net</t>
  </si>
  <si>
    <t>Loss (gain) on disposal of investments in debt instruments at fair value through other comprehensive income, net</t>
  </si>
  <si>
    <t>Gain on disposal of investments accounted for using equity method, net</t>
  </si>
  <si>
    <t>Loss (gain) on foreign exchange, net</t>
  </si>
  <si>
    <t>Dividend income</t>
  </si>
  <si>
    <t>Changes in operating assets and liabilities:</t>
  </si>
  <si>
    <t>Financial instruments at fair value through profit or loss</t>
  </si>
  <si>
    <t>Other noncurrent liabilities</t>
  </si>
  <si>
    <t>Cash generated from operations</t>
  </si>
  <si>
    <t>Income taxes paid</t>
  </si>
  <si>
    <t>Net cash generated by operating activities</t>
  </si>
  <si>
    <t>CASH FLOWS FROM INVESTING ACTIVITIES</t>
  </si>
  <si>
    <t>Acquisitions of financial instruments at fair value through profit or loss - debt instruments</t>
  </si>
  <si>
    <t>Acquisitions of financial assets at fair value through other comprehensive income</t>
  </si>
  <si>
    <t>Acquisitions of financial assets at amortized cost</t>
  </si>
  <si>
    <t>Acquisitions of property, plant and equipment</t>
  </si>
  <si>
    <t>Acquisitions of intangible assets</t>
  </si>
  <si>
    <t>Proceeds from disposal or redemption of financial assets at fair value through other comprehensive income</t>
  </si>
  <si>
    <t>Proceeds from disposal or redemption of financial assets at amortized cost</t>
  </si>
  <si>
    <t>Proceeds from disposal or redemption of investments accounted for using equity method</t>
  </si>
  <si>
    <t>-</t>
  </si>
  <si>
    <t>Proceeds from disposal or redemption of property, plant and equipment</t>
  </si>
  <si>
    <t>Proceeds from disposal or redemption of intangible assets</t>
  </si>
  <si>
    <t>Proceeds from return of capital of investments in equity instruments at fair value through other comprehensive income</t>
  </si>
  <si>
    <t>Derecognition of hedging financial instruments</t>
  </si>
  <si>
    <t>Interest received</t>
  </si>
  <si>
    <t>Other dividends received</t>
  </si>
  <si>
    <t>Dividends received from investments accounted for using equity method</t>
  </si>
  <si>
    <t>Increase in prepayments for leases</t>
  </si>
  <si>
    <t>Refundable deposits paid</t>
  </si>
  <si>
    <t>Refundable deposits refunded</t>
  </si>
  <si>
    <t>Net cash used in investing activities</t>
  </si>
  <si>
    <t>CASH FLOWS FROM FINANCING ACTIVITIES</t>
  </si>
  <si>
    <t>Increase (decrease) in short-term loans</t>
  </si>
  <si>
    <t>Increase in hedging financial liabilities - bank loans</t>
  </si>
  <si>
    <t>Proceeds from issuance of bonds</t>
  </si>
  <si>
    <t>Repayment of bonds</t>
  </si>
  <si>
    <t>Proceeds from long-term bank loans</t>
  </si>
  <si>
    <t>Repayment of long-term bank loans</t>
  </si>
  <si>
    <t>Payments for transaction costs attributable to the issuance of bonds</t>
  </si>
  <si>
    <t>Treasury stock acquired</t>
  </si>
  <si>
    <t>Repayment of the principal portion of lease liabilities</t>
  </si>
  <si>
    <t>Interest paid</t>
  </si>
  <si>
    <t>Guarantee deposits received</t>
  </si>
  <si>
    <t>Guarantee deposits refunded</t>
  </si>
  <si>
    <t>Cash dividends</t>
  </si>
  <si>
    <t>Disposal of ownership interests in subsidiaries (without losing control)</t>
  </si>
  <si>
    <t>Donation from shareholders</t>
  </si>
  <si>
    <t>Increase (decrease) in non-controlling interests</t>
  </si>
  <si>
    <t>Net cash generated by (used in) financing activities</t>
  </si>
  <si>
    <t>EFFECT OF EXCHANGE RATE CHANGES ON CASH AND CASH EQUIVALENTS</t>
  </si>
  <si>
    <t>NET INCREASE IN CASH AND CASH EQUIVALENTS</t>
  </si>
  <si>
    <t>CASH AND CASH EQUIVALENTS, BEGINNING OF YEAR</t>
  </si>
  <si>
    <t>CASH AND CASH EQUIVALENTS, END OF YEAR</t>
  </si>
  <si>
    <t>Property, plant and equipment [member]</t>
  </si>
  <si>
    <t>Proceeds from government grants</t>
  </si>
  <si>
    <t>Land use right and others [member]</t>
  </si>
  <si>
    <t>Inventory Purchases</t>
  </si>
  <si>
    <t>2023 Inventory</t>
  </si>
  <si>
    <t>2022 Inventory</t>
  </si>
  <si>
    <t>ROA</t>
  </si>
  <si>
    <t xml:space="preserve">NI Available </t>
  </si>
  <si>
    <t>Interest</t>
  </si>
  <si>
    <t>Noncontrolling Interest</t>
  </si>
  <si>
    <t>Average Total Assets</t>
  </si>
  <si>
    <t>Assets Turnover</t>
  </si>
  <si>
    <t xml:space="preserve">Sales </t>
  </si>
  <si>
    <t>Earnings Per Share TSM</t>
  </si>
  <si>
    <t>Net Income Available to Common Shareholders</t>
  </si>
  <si>
    <t>Weighted-Average Number of Common Shares Outstanding</t>
  </si>
  <si>
    <t>Profit Margin</t>
  </si>
  <si>
    <t>$851,027.70 million TWD ($)</t>
  </si>
  <si>
    <t>(25,930.30 + 25,932) / 2 = 25,931.15</t>
  </si>
  <si>
    <t>ROA Check</t>
  </si>
  <si>
    <t>Basic EPS - $851,027.70 / 25,931.15 = $32.82</t>
  </si>
  <si>
    <t xml:space="preserve">Purchases </t>
  </si>
  <si>
    <t>Table 1: ROCE for 2021 (in millions)</t>
  </si>
  <si>
    <t>Capital Structure Leverage = Average Total Assets / Average Common Shareholders' Equity</t>
  </si>
  <si>
    <t>ROCE</t>
  </si>
  <si>
    <t>Profit Margin for ROCE</t>
  </si>
  <si>
    <t>Capital Structure Leverage</t>
  </si>
  <si>
    <t>Net Income Attributable to Common Shareholders</t>
  </si>
  <si>
    <t>Net Income Attributable to Common Shareholders =  $596,540.01 million (TWD)</t>
  </si>
  <si>
    <t>Sales =  $1,587,415.04 million (TWD)</t>
  </si>
  <si>
    <t>Average Total Assets = $3,725,503.46 million (TWD)</t>
  </si>
  <si>
    <t>$3,725,503.46 million (TWD)</t>
  </si>
  <si>
    <t>$4,964,778.88 million (TWD)</t>
  </si>
  <si>
    <t>$5,532,371.22 million (TWD)</t>
  </si>
  <si>
    <t>Average Common Shareholders’ Equity</t>
  </si>
  <si>
    <t>Sales = $1,587,415.04 million (TWD)</t>
  </si>
  <si>
    <t>Average Common Shareholder’s Equity= $2,170,733.21 million (TWD)</t>
  </si>
  <si>
    <t>$2,170,733.21 million (TWD)</t>
  </si>
  <si>
    <t>$2,960,488.87 million (TWD)</t>
  </si>
  <si>
    <t>$3,483,262.85 million (TWD)</t>
  </si>
  <si>
    <t>ROCE = 0.3758 x 0.4261 x 1.72 = 0.275</t>
  </si>
  <si>
    <t>Current Ratio = Current AssetsCurrent Liabilities</t>
  </si>
  <si>
    <t>Table 2: ROCE for 2022 (in millions)</t>
  </si>
  <si>
    <t>Current Assets</t>
  </si>
  <si>
    <t>$1,607,072.90 million (TWD)</t>
  </si>
  <si>
    <t>$2,052,896.70 million (TWD)</t>
  </si>
  <si>
    <t>$2,194,032.90 million (TWD)</t>
  </si>
  <si>
    <t>Current Liabilities</t>
  </si>
  <si>
    <t>$758,352.80 million (TWD)</t>
  </si>
  <si>
    <t>$986,563.60 million (TWD)</t>
  </si>
  <si>
    <t>$942,805.10 million (TWD)</t>
  </si>
  <si>
    <t>Net Income Attributable to Common Shareholders =  $1,016,530.25 million (TWD)</t>
  </si>
  <si>
    <t>Sales =  $2,263,891.29 million (TWD)</t>
  </si>
  <si>
    <t>Average Total Assets = $4,964,778.88 million (TWD)</t>
  </si>
  <si>
    <t>Sales = $2,263,891.29 million (TWD)</t>
  </si>
  <si>
    <t>Average Common Shareholder’s Equity= $2,960,488.87 million (TWD)</t>
  </si>
  <si>
    <t>ROCE = 0.449 x 0.456 x 1.677 = 0.3434</t>
  </si>
  <si>
    <t>Table 3: ROCE for 2023 in (millions)</t>
  </si>
  <si>
    <t>Net Income Attributable to Common Shareholders =  $838,497.66 million (TWD)</t>
  </si>
  <si>
    <t>Sales =  $2,161,735.84 million (TWD)</t>
  </si>
  <si>
    <t>Average Total Assets = $5,532,371.22 million (TWD)</t>
  </si>
  <si>
    <t>Sales = $2,161,735.84 million (TWD)</t>
  </si>
  <si>
    <t>Average Common Shareholder’s Equity= $3,483,262.85 million (TWD)</t>
  </si>
  <si>
    <t>ROCE = 0.3879 x 0.3907 x 1.588 = 0.2407</t>
  </si>
  <si>
    <t>AR Turnover</t>
  </si>
  <si>
    <t>Net Revenue 2023</t>
  </si>
  <si>
    <t>Accounts Receivable 2023</t>
  </si>
  <si>
    <t>Accounts Receivable 2022</t>
  </si>
  <si>
    <t>AR Turnover 2023</t>
  </si>
  <si>
    <t>AP Turnover</t>
  </si>
  <si>
    <t>Purchases 2023</t>
  </si>
  <si>
    <t>Accounts Payable 2023</t>
  </si>
  <si>
    <t>Accounts Payable 2022</t>
  </si>
  <si>
    <t>AP Turnover 2023</t>
  </si>
  <si>
    <t>Inventory Turnover</t>
  </si>
  <si>
    <t>COGS 2023</t>
  </si>
  <si>
    <t>Inventory 2023</t>
  </si>
  <si>
    <t>Inventory 2022</t>
  </si>
  <si>
    <t>Inventory Turnover 2023</t>
  </si>
  <si>
    <t>Operating Cash Flow to Current Liabilities</t>
  </si>
  <si>
    <t>Net Cash Generated by Operating Activities 2023</t>
  </si>
  <si>
    <t>Total Current Liabilities 2023</t>
  </si>
  <si>
    <t>Total Current Liabilities 2022</t>
  </si>
  <si>
    <t>Operating Cash Flow to Current Liabilities 2023</t>
  </si>
  <si>
    <t>Operating Cash Flow to Total Liabilities</t>
  </si>
  <si>
    <t>Total Liabilities 2023</t>
  </si>
  <si>
    <t>Total Liabilities 2022</t>
  </si>
  <si>
    <t>Operating Cash Flow to Total Liabilities 2023</t>
  </si>
  <si>
    <t>Interest Coverage Ratio (Net Income Basis)</t>
  </si>
  <si>
    <t>Net Income 2023</t>
  </si>
  <si>
    <t>Finance Costs 2023</t>
  </si>
  <si>
    <t>Income Tax Expense 2023</t>
  </si>
  <si>
    <t>Non-Controlling Interest</t>
  </si>
  <si>
    <t>Interest Coverage Ratio (Net Income Basis) 2023</t>
  </si>
  <si>
    <t>Interest Coverage Ratio (EDITDA)</t>
  </si>
  <si>
    <t>Income from Operations 2023</t>
  </si>
  <si>
    <t>Depreciation Expenses 2023</t>
  </si>
  <si>
    <t>Amortization Expense 2023</t>
  </si>
  <si>
    <t>Interest Coverage Ratio (EDITDA) 2023</t>
  </si>
  <si>
    <t>Consolidated Statements of Changes in Equity shares in Millions, $ in Millions, $ in Millions</t>
  </si>
  <si>
    <t>TWD ($)</t>
  </si>
  <si>
    <t>USD ($)</t>
  </si>
  <si>
    <t>Capital Stock - Common Stock [member] TWD ($) shares</t>
  </si>
  <si>
    <t>Capital Stock - Common Stock [member] USD ($) shares</t>
  </si>
  <si>
    <t>Capital Surplus [member] TWD ($)</t>
  </si>
  <si>
    <t>Capital Surplus [member] USD ($)</t>
  </si>
  <si>
    <t>Retained Earnings - Legal Capital Reserve [member] TWD ($)</t>
  </si>
  <si>
    <t>Retained Earnings - Legal Capital Reserve [member] USD ($)</t>
  </si>
  <si>
    <t>Retained Earnings - Special Capital Reserve [member] TWD ($)</t>
  </si>
  <si>
    <t>Retained Earnings - Unappropriated Earnings [member] TWD ($)</t>
  </si>
  <si>
    <t>Retained Earnings - Unappropriated Earnings [member] USD ($)</t>
  </si>
  <si>
    <t>Retained Earnings [member] TWD ($)</t>
  </si>
  <si>
    <t>Retained Earnings [member] USD ($)</t>
  </si>
  <si>
    <t>Others - Foreign Currency Translation Reserve [member] TWD ($)</t>
  </si>
  <si>
    <t>Others - Foreign Currency Translation Reserve [member] USD ($)</t>
  </si>
  <si>
    <t>Other - Unrealized Gain (Loss) on Financial Assets at Fair Value Through Other Comprehensive Income [member] TWD ($)</t>
  </si>
  <si>
    <t>Other - Unrealized Gain (Loss) on Financial Assets at Fair Value Through Other Comprehensive Income [member] USD ($)</t>
  </si>
  <si>
    <t>Other - Gain (Loss) on Hedging Instruments [member] TWD ($)</t>
  </si>
  <si>
    <t>Other - Gain (Loss) on Hedging Instruments [member] USD ($)</t>
  </si>
  <si>
    <t>Others - Unearned Stock-Based Employee Compensation [member] TWD ($)</t>
  </si>
  <si>
    <t>Others - Unearned Stock-Based Employee Compensation [member] USD ($)</t>
  </si>
  <si>
    <t>Others - Total [member] TWD ($)</t>
  </si>
  <si>
    <t>Others - Total [member] USD ($)</t>
  </si>
  <si>
    <t>Treasury shares [member] TWD ($)</t>
  </si>
  <si>
    <t>Total Equity Attributable to Shareholders of the Parent [member] TWD ($)</t>
  </si>
  <si>
    <t>Total Equity Attributable to Shareholders of the Parent [member] USD ($)</t>
  </si>
  <si>
    <t>Non-controlling Interests [member] TWD ($)</t>
  </si>
  <si>
    <t>Non-controlling Interests [member] USD ($)</t>
  </si>
  <si>
    <t>Beginning balance at Dec. 31, 2020</t>
  </si>
  <si>
    <t>$ 1,835,763.8</t>
  </si>
  <si>
    <t>$ 259,303.8</t>
  </si>
  <si>
    <t>$ 56,347.2</t>
  </si>
  <si>
    <t>$ 311,147</t>
  </si>
  <si>
    <t>$ 42,259.1</t>
  </si>
  <si>
    <t>$ 1,220,434</t>
  </si>
  <si>
    <t>$ 1,573,840.1</t>
  </si>
  <si>
    <t>$ (57,001.6)</t>
  </si>
  <si>
    <t>$ 2,321.8</t>
  </si>
  <si>
    <t>$ (54,679.8)</t>
  </si>
  <si>
    <t>$ 1,834,811.3</t>
  </si>
  <si>
    <t>$ 952.5</t>
  </si>
  <si>
    <t>Beginning balance, shares at Dec. 31, 2020 | shares</t>
  </si>
  <si>
    <t>Special capital reserve</t>
  </si>
  <si>
    <t>Cash dividends to shareholders</t>
  </si>
  <si>
    <t>Total</t>
  </si>
  <si>
    <t>Net income</t>
  </si>
  <si>
    <t>Other comprehensive income (loss), net of income tax</t>
  </si>
  <si>
    <t>$ 72.1</t>
  </si>
  <si>
    <t>Disposal of investments in equity instruments at fair value through other comprehensive income</t>
  </si>
  <si>
    <t>Basis adjustment for gain (loss) on hedging instruments</t>
  </si>
  <si>
    <t>Adjustments to share of changes in equities of associates</t>
  </si>
  <si>
    <t>From difference between the consideration received and the carrying amount of the subsidiaries' net assets during actual disposal</t>
  </si>
  <si>
    <t>From share of changes in equities of subsidiaries</t>
  </si>
  <si>
    <t>Effect of acquisition of subsidiary</t>
  </si>
  <si>
    <t>Decrease in non-controlling interests</t>
  </si>
  <si>
    <t>Ending balance at Dec. 31, 2021</t>
  </si>
  <si>
    <t>Ending balance, shares at Dec. 31, 2021 | shares</t>
  </si>
  <si>
    <t>$ (871.6)</t>
  </si>
  <si>
    <t>Treasury stock retired</t>
  </si>
  <si>
    <t>$ (13.9)</t>
  </si>
  <si>
    <t>$ 871.6</t>
  </si>
  <si>
    <t>Treasury stock retired, shares | shares</t>
  </si>
  <si>
    <t>Share-based payment arrangements</t>
  </si>
  <si>
    <t>$ 13.9</t>
  </si>
  <si>
    <t>$ (185.2)</t>
  </si>
  <si>
    <t>Share-based payment arrangements, shares | shares</t>
  </si>
  <si>
    <t>Ending balance at Dec. 31, 2022</t>
  </si>
  <si>
    <t>Ending balance, shares at Dec. 31, 2022 | shares</t>
  </si>
  <si>
    <t>$ (3,154.3)</t>
  </si>
  <si>
    <t>$ 27,793.2</t>
  </si>
  <si>
    <t>Disposal of investments accounted for using equity method</t>
  </si>
  <si>
    <t>Employee restricted shares retired</t>
  </si>
  <si>
    <t>$ (4.2)</t>
  </si>
  <si>
    <t>Employee restricted shares retired, shares | shares</t>
  </si>
  <si>
    <t>$ 21.1</t>
  </si>
  <si>
    <t>Ending balance at Dec. 31, 2023</t>
  </si>
  <si>
    <t>$ 3,453,866.5</t>
  </si>
  <si>
    <t>$ 112,797.8</t>
  </si>
  <si>
    <t>$ 259,320.7</t>
  </si>
  <si>
    <t>$ 8,469</t>
  </si>
  <si>
    <t>$ 69,876.4</t>
  </si>
  <si>
    <t>$ 2,282.1</t>
  </si>
  <si>
    <t>$ 10,161.5</t>
  </si>
  <si>
    <t>$ 2,817,492.6</t>
  </si>
  <si>
    <t>$ 92,014.8</t>
  </si>
  <si>
    <t>$ 3,128,639.6</t>
  </si>
  <si>
    <t>$ 102,176.3</t>
  </si>
  <si>
    <t>$ (25,316.8)</t>
  </si>
  <si>
    <t>$ (826.8)</t>
  </si>
  <si>
    <t>$ (4,099.9)</t>
  </si>
  <si>
    <t>$ (133.9)</t>
  </si>
  <si>
    <t>$ 1,395.9</t>
  </si>
  <si>
    <t>$ 45.6</t>
  </si>
  <si>
    <t>$ (293.5)</t>
  </si>
  <si>
    <t>$ (9.6)</t>
  </si>
  <si>
    <t>$ (28,314.3)</t>
  </si>
  <si>
    <t>$ (924.7)</t>
  </si>
  <si>
    <t>$ 3,429,522.4</t>
  </si>
  <si>
    <t>$ 112,002.7</t>
  </si>
  <si>
    <t>$ 24,344.1</t>
  </si>
  <si>
    <t>$ 795.1</t>
  </si>
  <si>
    <t>Ending balance, shares at Dec. 31, 2023 | shares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</si>
</sst>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$]#,##0.00"/>
    <numFmt numFmtId="165" formatCode="#,##0.00;(#,##0.00)"/>
    <numFmt numFmtId="166" formatCode="0.000000000"/>
  </numFmts>
  <fonts count="14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b/>
      <sz val="11.0"/>
      <color theme="1"/>
      <name val="Calibri"/>
    </font>
    <font/>
    <font>
      <sz val="9.0"/>
      <color rgb="FF000000"/>
      <name val="&quot;Google Sans Mono&quot;"/>
    </font>
    <font>
      <color theme="1"/>
      <name val="Arial"/>
    </font>
    <font>
      <b/>
      <color theme="1"/>
      <name val="Arial"/>
    </font>
    <font>
      <b/>
      <sz val="11.0"/>
      <color rgb="FF000000"/>
      <name val="&quot;Times New Roman&quot;"/>
    </font>
    <font>
      <b/>
      <sz val="12.0"/>
      <color rgb="FF000000"/>
      <name val="&quot;Times New Roman&quot;"/>
    </font>
    <font>
      <b/>
      <u/>
      <sz val="12.0"/>
      <color rgb="FF000000"/>
      <name val="&quot;Times New Roman&quot;"/>
    </font>
    <font>
      <sz val="11.0"/>
      <color rgb="FF000000"/>
      <name val="&quot;Times New Roman&quot;"/>
    </font>
    <font>
      <sz val="12.0"/>
      <color rgb="FF000000"/>
      <name val="&quot;Times New Roman&quot;"/>
    </font>
  </fonts>
  <fills count="10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FDE9D9"/>
        <bgColor rgb="FFFDE9D9"/>
      </patternFill>
    </fill>
    <fill>
      <patternFill patternType="solid">
        <fgColor rgb="FFC5D9F1"/>
        <bgColor rgb="FFC5D9F1"/>
      </patternFill>
    </fill>
    <fill>
      <patternFill patternType="solid">
        <fgColor theme="0"/>
        <bgColor theme="0"/>
      </patternFill>
    </fill>
    <fill>
      <patternFill patternType="solid">
        <fgColor rgb="FFEFEFEF"/>
        <bgColor rgb="FFEFEFEF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10" xfId="0" applyFont="1" applyNumberFormat="1"/>
    <xf borderId="0" fillId="0" fontId="1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/>
    </xf>
    <xf borderId="0" fillId="0" fontId="2" numFmtId="10" xfId="0" applyAlignment="1" applyFont="1" applyNumberFormat="1">
      <alignment horizontal="center" readingOrder="0"/>
    </xf>
    <xf borderId="1" fillId="2" fontId="1" numFmtId="0" xfId="0" applyAlignment="1" applyBorder="1" applyFill="1" applyFont="1">
      <alignment horizontal="center" readingOrder="0" vertical="center"/>
    </xf>
    <xf borderId="2" fillId="0" fontId="5" numFmtId="0" xfId="0" applyBorder="1" applyFont="1"/>
    <xf borderId="3" fillId="0" fontId="5" numFmtId="0" xfId="0" applyBorder="1" applyFont="1"/>
    <xf borderId="0" fillId="2" fontId="4" numFmtId="0" xfId="0" applyAlignment="1" applyFont="1">
      <alignment readingOrder="0" vertical="top"/>
    </xf>
    <xf borderId="0" fillId="2" fontId="2" numFmtId="0" xfId="0" applyAlignment="1" applyFont="1">
      <alignment vertical="top"/>
    </xf>
    <xf borderId="0" fillId="2" fontId="2" numFmtId="10" xfId="0" applyAlignment="1" applyFont="1" applyNumberFormat="1">
      <alignment vertical="top"/>
    </xf>
    <xf borderId="4" fillId="2" fontId="3" numFmtId="0" xfId="0" applyBorder="1" applyFont="1"/>
    <xf borderId="5" fillId="3" fontId="1" numFmtId="0" xfId="0" applyAlignment="1" applyBorder="1" applyFill="1" applyFont="1">
      <alignment horizontal="center" readingOrder="0" vertical="center"/>
    </xf>
    <xf borderId="0" fillId="0" fontId="2" numFmtId="0" xfId="0" applyAlignment="1" applyFont="1">
      <alignment readingOrder="0" vertical="top"/>
    </xf>
    <xf borderId="0" fillId="0" fontId="2" numFmtId="4" xfId="0" applyAlignment="1" applyFont="1" applyNumberFormat="1">
      <alignment horizontal="right" readingOrder="0" shrinkToFit="0" vertical="top" wrapText="0"/>
    </xf>
    <xf borderId="0" fillId="0" fontId="2" numFmtId="3" xfId="0" applyAlignment="1" applyFont="1" applyNumberFormat="1">
      <alignment horizontal="right" readingOrder="0" shrinkToFit="0" vertical="top" wrapText="0"/>
    </xf>
    <xf borderId="0" fillId="0" fontId="2" numFmtId="10" xfId="0" applyAlignment="1" applyFont="1" applyNumberFormat="1">
      <alignment horizontal="right" readingOrder="0" shrinkToFit="0" vertical="top" wrapText="0"/>
    </xf>
    <xf borderId="0" fillId="0" fontId="3" numFmtId="0" xfId="0" applyAlignment="1" applyFont="1">
      <alignment readingOrder="0"/>
    </xf>
    <xf borderId="0" fillId="0" fontId="3" numFmtId="9" xfId="0" applyAlignment="1" applyFont="1" applyNumberFormat="1">
      <alignment readingOrder="0"/>
    </xf>
    <xf borderId="5" fillId="0" fontId="2" numFmtId="0" xfId="0" applyAlignment="1" applyBorder="1" applyFont="1">
      <alignment readingOrder="0" vertical="center"/>
    </xf>
    <xf borderId="5" fillId="0" fontId="3" numFmtId="164" xfId="0" applyAlignment="1" applyBorder="1" applyFont="1" applyNumberFormat="1">
      <alignment horizontal="center" vertical="center"/>
    </xf>
    <xf borderId="0" fillId="4" fontId="4" numFmtId="0" xfId="0" applyAlignment="1" applyFill="1" applyFont="1">
      <alignment readingOrder="0" vertical="top"/>
    </xf>
    <xf borderId="0" fillId="4" fontId="2" numFmtId="4" xfId="0" applyAlignment="1" applyFont="1" applyNumberFormat="1">
      <alignment horizontal="right" readingOrder="0" shrinkToFit="0" vertical="top" wrapText="0"/>
    </xf>
    <xf borderId="0" fillId="4" fontId="2" numFmtId="10" xfId="0" applyAlignment="1" applyFont="1" applyNumberFormat="1">
      <alignment horizontal="right" readingOrder="0" shrinkToFit="0" vertical="top" wrapText="0"/>
    </xf>
    <xf borderId="6" fillId="4" fontId="4" numFmtId="0" xfId="0" applyAlignment="1" applyBorder="1" applyFont="1">
      <alignment readingOrder="0" vertical="center"/>
    </xf>
    <xf borderId="6" fillId="4" fontId="1" numFmtId="164" xfId="0" applyAlignment="1" applyBorder="1" applyFont="1" applyNumberFormat="1">
      <alignment horizontal="center" vertical="center"/>
    </xf>
    <xf borderId="1" fillId="2" fontId="4" numFmtId="0" xfId="0" applyAlignment="1" applyBorder="1" applyFont="1">
      <alignment readingOrder="0" vertical="center"/>
    </xf>
    <xf borderId="2" fillId="2" fontId="3" numFmtId="0" xfId="0" applyBorder="1" applyFont="1"/>
    <xf borderId="7" fillId="0" fontId="2" numFmtId="0" xfId="0" applyAlignment="1" applyBorder="1" applyFont="1">
      <alignment readingOrder="0" vertical="center"/>
    </xf>
    <xf borderId="7" fillId="0" fontId="3" numFmtId="164" xfId="0" applyAlignment="1" applyBorder="1" applyFont="1" applyNumberFormat="1">
      <alignment horizontal="center" vertical="center"/>
    </xf>
    <xf borderId="0" fillId="4" fontId="2" numFmtId="3" xfId="0" applyAlignment="1" applyFont="1" applyNumberFormat="1">
      <alignment horizontal="right" readingOrder="0" shrinkToFit="0" vertical="top" wrapText="0"/>
    </xf>
    <xf borderId="5" fillId="4" fontId="4" numFmtId="0" xfId="0" applyAlignment="1" applyBorder="1" applyFont="1">
      <alignment readingOrder="0" vertical="center"/>
    </xf>
    <xf borderId="5" fillId="4" fontId="1" numFmtId="164" xfId="0" applyAlignment="1" applyBorder="1" applyFont="1" applyNumberFormat="1">
      <alignment horizontal="center" vertical="center"/>
    </xf>
    <xf borderId="0" fillId="0" fontId="2" numFmtId="0" xfId="0" applyAlignment="1" applyFont="1">
      <alignment horizontal="right" readingOrder="0" shrinkToFit="0" vertical="top" wrapText="0"/>
    </xf>
    <xf borderId="5" fillId="0" fontId="3" numFmtId="164" xfId="0" applyAlignment="1" applyBorder="1" applyFont="1" applyNumberFormat="1">
      <alignment horizontal="center" vertical="center"/>
    </xf>
    <xf borderId="1" fillId="2" fontId="4" numFmtId="0" xfId="0" applyAlignment="1" applyBorder="1" applyFont="1">
      <alignment readingOrder="0" vertical="top"/>
    </xf>
    <xf borderId="7" fillId="0" fontId="2" numFmtId="0" xfId="0" applyAlignment="1" applyBorder="1" applyFont="1">
      <alignment readingOrder="0" vertical="top"/>
    </xf>
    <xf borderId="5" fillId="0" fontId="2" numFmtId="0" xfId="0" applyAlignment="1" applyBorder="1" applyFont="1">
      <alignment readingOrder="0" vertical="top"/>
    </xf>
    <xf borderId="0" fillId="4" fontId="2" numFmtId="0" xfId="0" applyAlignment="1" applyFont="1">
      <alignment readingOrder="0" vertical="top"/>
    </xf>
    <xf borderId="5" fillId="4" fontId="1" numFmtId="164" xfId="0" applyAlignment="1" applyBorder="1" applyFont="1" applyNumberFormat="1">
      <alignment horizontal="center" vertical="center"/>
    </xf>
    <xf borderId="0" fillId="5" fontId="6" numFmtId="164" xfId="0" applyFill="1" applyFont="1" applyNumberFormat="1"/>
    <xf borderId="0" fillId="0" fontId="4" numFmtId="0" xfId="0" applyAlignment="1" applyFont="1">
      <alignment readingOrder="0" shrinkToFit="0" vertical="top" wrapText="1"/>
    </xf>
    <xf borderId="0" fillId="0" fontId="2" numFmtId="0" xfId="0" applyAlignment="1" applyFont="1">
      <alignment vertical="top"/>
    </xf>
    <xf borderId="0" fillId="0" fontId="2" numFmtId="10" xfId="0" applyAlignment="1" applyFont="1" applyNumberFormat="1">
      <alignment vertical="top"/>
    </xf>
    <xf borderId="8" fillId="0" fontId="2" numFmtId="0" xfId="0" applyAlignment="1" applyBorder="1" applyFont="1">
      <alignment readingOrder="0" vertical="top"/>
    </xf>
    <xf borderId="9" fillId="0" fontId="2" numFmtId="0" xfId="0" applyAlignment="1" applyBorder="1" applyFont="1">
      <alignment readingOrder="0" vertical="top"/>
    </xf>
    <xf borderId="10" fillId="0" fontId="2" numFmtId="0" xfId="0" applyAlignment="1" applyBorder="1" applyFont="1">
      <alignment readingOrder="0" vertical="top"/>
    </xf>
    <xf borderId="4" fillId="0" fontId="2" numFmtId="0" xfId="0" applyAlignment="1" applyBorder="1" applyFont="1">
      <alignment readingOrder="0" vertical="top"/>
    </xf>
    <xf borderId="11" fillId="0" fontId="2" numFmtId="0" xfId="0" applyAlignment="1" applyBorder="1" applyFont="1">
      <alignment readingOrder="0" vertical="top"/>
    </xf>
    <xf borderId="0" fillId="0" fontId="4" numFmtId="0" xfId="0" applyAlignment="1" applyFont="1">
      <alignment readingOrder="0" vertical="top"/>
    </xf>
    <xf borderId="12" fillId="0" fontId="2" numFmtId="0" xfId="0" applyAlignment="1" applyBorder="1" applyFont="1">
      <alignment readingOrder="0" vertical="top"/>
    </xf>
    <xf borderId="13" fillId="0" fontId="2" numFmtId="0" xfId="0" applyAlignment="1" applyBorder="1" applyFont="1">
      <alignment readingOrder="0" vertical="top"/>
    </xf>
    <xf borderId="14" fillId="0" fontId="2" numFmtId="0" xfId="0" applyAlignment="1" applyBorder="1" applyFont="1">
      <alignment readingOrder="0" vertical="top"/>
    </xf>
    <xf borderId="5" fillId="2" fontId="1" numFmtId="0" xfId="0" applyAlignment="1" applyBorder="1" applyFont="1">
      <alignment horizontal="center" readingOrder="0"/>
    </xf>
    <xf borderId="5" fillId="2" fontId="1" numFmtId="10" xfId="0" applyAlignment="1" applyBorder="1" applyFont="1" applyNumberFormat="1">
      <alignment horizontal="center" readingOrder="0"/>
    </xf>
    <xf borderId="5" fillId="0" fontId="3" numFmtId="0" xfId="0" applyAlignment="1" applyBorder="1" applyFont="1">
      <alignment readingOrder="0"/>
    </xf>
    <xf borderId="5" fillId="0" fontId="3" numFmtId="10" xfId="0" applyAlignment="1" applyBorder="1" applyFont="1" applyNumberFormat="1">
      <alignment readingOrder="0"/>
    </xf>
    <xf borderId="5" fillId="0" fontId="3" numFmtId="10" xfId="0" applyBorder="1" applyFont="1" applyNumberFormat="1"/>
    <xf borderId="5" fillId="0" fontId="7" numFmtId="0" xfId="0" applyAlignment="1" applyBorder="1" applyFont="1">
      <alignment horizontal="right" readingOrder="0" shrinkToFit="0" vertical="top" wrapText="0"/>
    </xf>
    <xf borderId="0" fillId="0" fontId="7" numFmtId="0" xfId="0" applyAlignment="1" applyFont="1">
      <alignment horizontal="right" readingOrder="0" shrinkToFit="0" vertical="top" wrapText="0"/>
    </xf>
    <xf borderId="5" fillId="0" fontId="3" numFmtId="165" xfId="0" applyBorder="1" applyFont="1" applyNumberFormat="1"/>
    <xf borderId="5" fillId="0" fontId="7" numFmtId="165" xfId="0" applyAlignment="1" applyBorder="1" applyFont="1" applyNumberFormat="1">
      <alignment horizontal="right" readingOrder="0" shrinkToFit="0" vertical="top" wrapText="0"/>
    </xf>
    <xf borderId="5" fillId="5" fontId="6" numFmtId="164" xfId="0" applyBorder="1" applyFont="1" applyNumberFormat="1"/>
    <xf borderId="0" fillId="5" fontId="6" numFmtId="164" xfId="0" applyFont="1" applyNumberFormat="1"/>
    <xf borderId="5" fillId="0" fontId="3" numFmtId="164" xfId="0" applyBorder="1" applyFont="1" applyNumberFormat="1"/>
    <xf borderId="5" fillId="0" fontId="3" numFmtId="164" xfId="0" applyAlignment="1" applyBorder="1" applyFont="1" applyNumberFormat="1">
      <alignment readingOrder="0"/>
    </xf>
    <xf borderId="1" fillId="2" fontId="1" numFmtId="0" xfId="0" applyAlignment="1" applyBorder="1" applyFont="1">
      <alignment horizontal="left" readingOrder="0" vertical="center"/>
    </xf>
    <xf borderId="5" fillId="0" fontId="2" numFmtId="4" xfId="0" applyAlignment="1" applyBorder="1" applyFont="1" applyNumberFormat="1">
      <alignment readingOrder="0" vertical="center"/>
    </xf>
    <xf borderId="5" fillId="0" fontId="2" numFmtId="164" xfId="0" applyAlignment="1" applyBorder="1" applyFont="1" applyNumberFormat="1">
      <alignment readingOrder="0" vertical="center"/>
    </xf>
    <xf borderId="5" fillId="0" fontId="2" numFmtId="3" xfId="0" applyAlignment="1" applyBorder="1" applyFont="1" applyNumberFormat="1">
      <alignment readingOrder="0" vertical="center"/>
    </xf>
    <xf borderId="0" fillId="3" fontId="2" numFmtId="0" xfId="0" applyAlignment="1" applyFont="1">
      <alignment readingOrder="0" vertical="top"/>
    </xf>
    <xf borderId="0" fillId="3" fontId="2" numFmtId="3" xfId="0" applyAlignment="1" applyFont="1" applyNumberFormat="1">
      <alignment horizontal="right" readingOrder="0" shrinkToFit="0" vertical="top" wrapText="0"/>
    </xf>
    <xf borderId="0" fillId="3" fontId="2" numFmtId="10" xfId="0" applyAlignment="1" applyFont="1" applyNumberFormat="1">
      <alignment horizontal="right" readingOrder="0" shrinkToFit="0" vertical="top" wrapText="0"/>
    </xf>
    <xf borderId="6" fillId="6" fontId="4" numFmtId="0" xfId="0" applyAlignment="1" applyBorder="1" applyFill="1" applyFont="1">
      <alignment readingOrder="0" vertical="center"/>
    </xf>
    <xf borderId="6" fillId="6" fontId="4" numFmtId="4" xfId="0" applyAlignment="1" applyBorder="1" applyFont="1" applyNumberFormat="1">
      <alignment readingOrder="0" vertical="center"/>
    </xf>
    <xf borderId="0" fillId="6" fontId="2" numFmtId="0" xfId="0" applyAlignment="1" applyFont="1">
      <alignment readingOrder="0" vertical="top"/>
    </xf>
    <xf borderId="0" fillId="6" fontId="2" numFmtId="4" xfId="0" applyAlignment="1" applyFont="1" applyNumberFormat="1">
      <alignment horizontal="right" readingOrder="0" shrinkToFit="0" vertical="top" wrapText="0"/>
    </xf>
    <xf borderId="0" fillId="6" fontId="2" numFmtId="10" xfId="0" applyAlignment="1" applyFont="1" applyNumberFormat="1">
      <alignment horizontal="right" readingOrder="0" shrinkToFit="0" vertical="top" wrapText="0"/>
    </xf>
    <xf borderId="6" fillId="7" fontId="4" numFmtId="0" xfId="0" applyAlignment="1" applyBorder="1" applyFill="1" applyFont="1">
      <alignment readingOrder="0" vertical="center"/>
    </xf>
    <xf borderId="6" fillId="7" fontId="4" numFmtId="4" xfId="0" applyAlignment="1" applyBorder="1" applyFont="1" applyNumberFormat="1">
      <alignment readingOrder="0" vertical="center"/>
    </xf>
    <xf borderId="6" fillId="4" fontId="4" numFmtId="4" xfId="0" applyAlignment="1" applyBorder="1" applyFont="1" applyNumberFormat="1">
      <alignment readingOrder="0" vertical="center"/>
    </xf>
    <xf borderId="0" fillId="7" fontId="2" numFmtId="0" xfId="0" applyAlignment="1" applyFont="1">
      <alignment readingOrder="0" vertical="top"/>
    </xf>
    <xf borderId="0" fillId="7" fontId="2" numFmtId="4" xfId="0" applyAlignment="1" applyFont="1" applyNumberFormat="1">
      <alignment horizontal="right" readingOrder="0" shrinkToFit="0" vertical="top" wrapText="0"/>
    </xf>
    <xf borderId="0" fillId="7" fontId="2" numFmtId="10" xfId="0" applyAlignment="1" applyFont="1" applyNumberFormat="1">
      <alignment horizontal="right" readingOrder="0" shrinkToFit="0" vertical="top" wrapText="0"/>
    </xf>
    <xf borderId="0" fillId="0" fontId="3" numFmtId="165" xfId="0" applyFont="1" applyNumberFormat="1"/>
    <xf borderId="8" fillId="0" fontId="4" numFmtId="0" xfId="0" applyAlignment="1" applyBorder="1" applyFont="1">
      <alignment horizontal="center" readingOrder="0"/>
    </xf>
    <xf borderId="9" fillId="0" fontId="2" numFmtId="0" xfId="0" applyAlignment="1" applyBorder="1" applyFont="1">
      <alignment horizontal="center" readingOrder="0"/>
    </xf>
    <xf borderId="9" fillId="0" fontId="5" numFmtId="0" xfId="0" applyBorder="1" applyFont="1"/>
    <xf borderId="10" fillId="0" fontId="5" numFmtId="0" xfId="0" applyBorder="1" applyFont="1"/>
    <xf borderId="4" fillId="0" fontId="5" numFmtId="0" xfId="0" applyBorder="1" applyFont="1"/>
    <xf borderId="11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vertical="center"/>
    </xf>
    <xf borderId="4" fillId="2" fontId="4" numFmtId="0" xfId="0" applyAlignment="1" applyBorder="1" applyFont="1">
      <alignment readingOrder="0" vertical="top"/>
    </xf>
    <xf borderId="11" fillId="2" fontId="2" numFmtId="0" xfId="0" applyAlignment="1" applyBorder="1" applyFont="1">
      <alignment vertical="top"/>
    </xf>
    <xf borderId="5" fillId="0" fontId="3" numFmtId="0" xfId="0" applyAlignment="1" applyBorder="1" applyFont="1">
      <alignment horizontal="center" readingOrder="0" vertical="center"/>
    </xf>
    <xf borderId="0" fillId="0" fontId="2" numFmtId="165" xfId="0" applyAlignment="1" applyFont="1" applyNumberFormat="1">
      <alignment horizontal="center" readingOrder="0" shrinkToFit="0" vertical="center" wrapText="0"/>
    </xf>
    <xf borderId="11" fillId="0" fontId="2" numFmtId="165" xfId="0" applyAlignment="1" applyBorder="1" applyFont="1" applyNumberFormat="1">
      <alignment horizontal="center" readingOrder="0" shrinkToFit="0" vertical="center" wrapText="0"/>
    </xf>
    <xf borderId="0" fillId="0" fontId="3" numFmtId="10" xfId="0" applyAlignment="1" applyFont="1" applyNumberFormat="1">
      <alignment readingOrder="0"/>
    </xf>
    <xf borderId="5" fillId="0" fontId="1" numFmtId="165" xfId="0" applyAlignment="1" applyBorder="1" applyFont="1" applyNumberFormat="1">
      <alignment horizontal="center" vertical="center"/>
    </xf>
    <xf borderId="5" fillId="0" fontId="3" numFmtId="165" xfId="0" applyAlignment="1" applyBorder="1" applyFont="1" applyNumberFormat="1">
      <alignment horizontal="center" vertical="center"/>
    </xf>
    <xf borderId="0" fillId="2" fontId="2" numFmtId="165" xfId="0" applyAlignment="1" applyFont="1" applyNumberFormat="1">
      <alignment horizontal="center" vertical="center"/>
    </xf>
    <xf borderId="11" fillId="2" fontId="2" numFmtId="165" xfId="0" applyAlignment="1" applyBorder="1" applyFont="1" applyNumberFormat="1">
      <alignment horizontal="center" vertical="center"/>
    </xf>
    <xf borderId="0" fillId="2" fontId="3" numFmtId="10" xfId="0" applyFont="1" applyNumberFormat="1"/>
    <xf borderId="4" fillId="2" fontId="3" numFmtId="165" xfId="0" applyAlignment="1" applyBorder="1" applyFont="1" applyNumberFormat="1">
      <alignment horizontal="center" vertical="center"/>
    </xf>
    <xf borderId="0" fillId="2" fontId="3" numFmtId="165" xfId="0" applyAlignment="1" applyFont="1" applyNumberFormat="1">
      <alignment horizontal="center" vertical="center"/>
    </xf>
    <xf borderId="11" fillId="2" fontId="3" numFmtId="165" xfId="0" applyAlignment="1" applyBorder="1" applyFont="1" applyNumberFormat="1">
      <alignment horizontal="center" vertical="center"/>
    </xf>
    <xf borderId="4" fillId="0" fontId="1" numFmtId="165" xfId="0" applyAlignment="1" applyBorder="1" applyFont="1" applyNumberFormat="1">
      <alignment horizontal="center" vertical="center"/>
    </xf>
    <xf borderId="0" fillId="0" fontId="2" numFmtId="165" xfId="0" applyAlignment="1" applyFont="1" applyNumberFormat="1">
      <alignment horizontal="center" vertical="center"/>
    </xf>
    <xf borderId="4" fillId="0" fontId="1" numFmtId="165" xfId="0" applyAlignment="1" applyBorder="1" applyFont="1" applyNumberFormat="1">
      <alignment horizontal="center" readingOrder="0" vertical="center"/>
    </xf>
    <xf borderId="11" fillId="0" fontId="2" numFmtId="165" xfId="0" applyAlignment="1" applyBorder="1" applyFont="1" applyNumberFormat="1">
      <alignment horizontal="center" vertical="center"/>
    </xf>
    <xf borderId="4" fillId="2" fontId="1" numFmtId="165" xfId="0" applyAlignment="1" applyBorder="1" applyFont="1" applyNumberFormat="1">
      <alignment horizontal="center" readingOrder="0" vertical="center"/>
    </xf>
    <xf borderId="0" fillId="2" fontId="1" numFmtId="165" xfId="0" applyAlignment="1" applyFont="1" applyNumberFormat="1">
      <alignment horizontal="center" readingOrder="0" vertical="center"/>
    </xf>
    <xf borderId="11" fillId="2" fontId="1" numFmtId="165" xfId="0" applyAlignment="1" applyBorder="1" applyFont="1" applyNumberFormat="1">
      <alignment horizontal="center" readingOrder="0" vertical="center"/>
    </xf>
    <xf borderId="0" fillId="0" fontId="1" numFmtId="165" xfId="0" applyAlignment="1" applyFont="1" applyNumberFormat="1">
      <alignment horizontal="center" vertical="center"/>
    </xf>
    <xf borderId="11" fillId="0" fontId="1" numFmtId="165" xfId="0" applyAlignment="1" applyBorder="1" applyFont="1" applyNumberFormat="1">
      <alignment horizontal="center" vertical="center"/>
    </xf>
    <xf borderId="0" fillId="0" fontId="1" numFmtId="165" xfId="0" applyAlignment="1" applyFont="1" applyNumberFormat="1">
      <alignment horizontal="center" readingOrder="0" vertical="center"/>
    </xf>
    <xf borderId="11" fillId="0" fontId="1" numFmtId="165" xfId="0" applyAlignment="1" applyBorder="1" applyFont="1" applyNumberFormat="1">
      <alignment horizontal="center" readingOrder="0" vertical="center"/>
    </xf>
    <xf borderId="4" fillId="3" fontId="2" numFmtId="0" xfId="0" applyAlignment="1" applyBorder="1" applyFont="1">
      <alignment readingOrder="0" vertical="top"/>
    </xf>
    <xf borderId="0" fillId="3" fontId="2" numFmtId="165" xfId="0" applyAlignment="1" applyFont="1" applyNumberFormat="1">
      <alignment horizontal="center" readingOrder="0" shrinkToFit="0" vertical="center" wrapText="0"/>
    </xf>
    <xf borderId="11" fillId="3" fontId="2" numFmtId="165" xfId="0" applyAlignment="1" applyBorder="1" applyFont="1" applyNumberFormat="1">
      <alignment horizontal="center" readingOrder="0" shrinkToFit="0" vertical="center" wrapText="0"/>
    </xf>
    <xf borderId="0" fillId="3" fontId="3" numFmtId="0" xfId="0" applyFont="1"/>
    <xf borderId="4" fillId="3" fontId="1" numFmtId="165" xfId="0" applyAlignment="1" applyBorder="1" applyFont="1" applyNumberFormat="1">
      <alignment horizontal="center" vertical="center"/>
    </xf>
    <xf borderId="0" fillId="2" fontId="3" numFmtId="0" xfId="0" applyFont="1"/>
    <xf borderId="4" fillId="2" fontId="1" numFmtId="165" xfId="0" applyAlignment="1" applyBorder="1" applyFont="1" applyNumberFormat="1">
      <alignment horizontal="center" vertical="center"/>
    </xf>
    <xf borderId="0" fillId="2" fontId="1" numFmtId="165" xfId="0" applyAlignment="1" applyFont="1" applyNumberFormat="1">
      <alignment horizontal="center" vertical="center"/>
    </xf>
    <xf borderId="11" fillId="2" fontId="1" numFmtId="165" xfId="0" applyAlignment="1" applyBorder="1" applyFont="1" applyNumberFormat="1">
      <alignment horizontal="center" vertical="center"/>
    </xf>
    <xf borderId="0" fillId="3" fontId="1" numFmtId="165" xfId="0" applyAlignment="1" applyFont="1" applyNumberFormat="1">
      <alignment horizontal="center" vertical="center"/>
    </xf>
    <xf borderId="11" fillId="0" fontId="2" numFmtId="165" xfId="0" applyAlignment="1" applyBorder="1" applyFont="1" applyNumberFormat="1">
      <alignment horizontal="center" readingOrder="0" vertical="center"/>
    </xf>
    <xf borderId="0" fillId="0" fontId="2" numFmtId="165" xfId="0" applyAlignment="1" applyFont="1" applyNumberFormat="1">
      <alignment horizontal="center" readingOrder="0" vertical="center"/>
    </xf>
    <xf borderId="13" fillId="0" fontId="2" numFmtId="165" xfId="0" applyAlignment="1" applyBorder="1" applyFont="1" applyNumberFormat="1">
      <alignment horizontal="center" readingOrder="0" shrinkToFit="0" vertical="center" wrapText="0"/>
    </xf>
    <xf borderId="14" fillId="0" fontId="2" numFmtId="165" xfId="0" applyAlignment="1" applyBorder="1" applyFont="1" applyNumberFormat="1">
      <alignment horizontal="center" readingOrder="0" shrinkToFit="0" vertical="center" wrapText="0"/>
    </xf>
    <xf borderId="12" fillId="0" fontId="1" numFmtId="165" xfId="0" applyAlignment="1" applyBorder="1" applyFont="1" applyNumberFormat="1">
      <alignment horizontal="center" vertical="center"/>
    </xf>
    <xf borderId="13" fillId="0" fontId="1" numFmtId="165" xfId="0" applyAlignment="1" applyBorder="1" applyFont="1" applyNumberFormat="1">
      <alignment horizontal="center" vertical="center"/>
    </xf>
    <xf borderId="0" fillId="0" fontId="3" numFmtId="165" xfId="0" applyAlignment="1" applyFont="1" applyNumberFormat="1">
      <alignment horizontal="center" vertical="center"/>
    </xf>
    <xf borderId="5" fillId="2" fontId="1" numFmtId="4" xfId="0" applyAlignment="1" applyBorder="1" applyFont="1" applyNumberFormat="1">
      <alignment horizontal="center"/>
    </xf>
    <xf borderId="5" fillId="0" fontId="3" numFmtId="4" xfId="0" applyAlignment="1" applyBorder="1" applyFont="1" applyNumberFormat="1">
      <alignment horizontal="center"/>
    </xf>
    <xf borderId="5" fillId="2" fontId="1" numFmtId="10" xfId="0" applyAlignment="1" applyBorder="1" applyFont="1" applyNumberFormat="1">
      <alignment horizontal="center"/>
    </xf>
    <xf borderId="5" fillId="0" fontId="3" numFmtId="0" xfId="0" applyAlignment="1" applyBorder="1" applyFont="1">
      <alignment horizontal="center"/>
    </xf>
    <xf borderId="5" fillId="0" fontId="3" numFmtId="166" xfId="0" applyAlignment="1" applyBorder="1" applyFont="1" applyNumberFormat="1">
      <alignment horizontal="center"/>
    </xf>
    <xf borderId="8" fillId="0" fontId="1" numFmtId="0" xfId="0" applyAlignment="1" applyBorder="1" applyFont="1">
      <alignment horizontal="center" readingOrder="0" shrinkToFit="0" vertical="center" wrapText="1"/>
    </xf>
    <xf borderId="5" fillId="2" fontId="1" numFmtId="0" xfId="0" applyAlignment="1" applyBorder="1" applyFont="1">
      <alignment horizontal="center"/>
    </xf>
    <xf borderId="12" fillId="0" fontId="5" numFmtId="0" xfId="0" applyBorder="1" applyFont="1"/>
    <xf borderId="13" fillId="0" fontId="5" numFmtId="0" xfId="0" applyBorder="1" applyFont="1"/>
    <xf borderId="14" fillId="0" fontId="5" numFmtId="0" xfId="0" applyBorder="1" applyFont="1"/>
    <xf borderId="8" fillId="0" fontId="3" numFmtId="0" xfId="0" applyAlignment="1" applyBorder="1" applyFont="1">
      <alignment horizontal="center" readingOrder="0" vertical="center"/>
    </xf>
    <xf borderId="5" fillId="2" fontId="8" numFmtId="0" xfId="0" applyAlignment="1" applyBorder="1" applyFont="1">
      <alignment horizontal="center" vertical="bottom"/>
    </xf>
    <xf borderId="8" fillId="0" fontId="1" numFmtId="0" xfId="0" applyAlignment="1" applyBorder="1" applyFont="1">
      <alignment horizontal="center" readingOrder="0" vertical="center"/>
    </xf>
    <xf borderId="5" fillId="0" fontId="3" numFmtId="10" xfId="0" applyAlignment="1" applyBorder="1" applyFont="1" applyNumberFormat="1">
      <alignment horizontal="center"/>
    </xf>
    <xf borderId="5" fillId="0" fontId="1" numFmtId="0" xfId="0" applyAlignment="1" applyBorder="1" applyFont="1">
      <alignment horizontal="center" readingOrder="0"/>
    </xf>
    <xf borderId="5" fillId="0" fontId="3" numFmtId="164" xfId="0" applyAlignment="1" applyBorder="1" applyFont="1" applyNumberFormat="1">
      <alignment horizontal="center"/>
    </xf>
    <xf borderId="1" fillId="0" fontId="9" numFmtId="0" xfId="0" applyAlignment="1" applyBorder="1" applyFont="1">
      <alignment horizontal="center" readingOrder="0" vertical="center"/>
    </xf>
    <xf borderId="1" fillId="0" fontId="10" numFmtId="0" xfId="0" applyAlignment="1" applyBorder="1" applyFont="1">
      <alignment horizontal="center" readingOrder="0" shrinkToFit="0" wrapText="1"/>
    </xf>
    <xf borderId="5" fillId="0" fontId="9" numFmtId="0" xfId="0" applyAlignment="1" applyBorder="1" applyFont="1">
      <alignment horizontal="center" readingOrder="0" shrinkToFit="0" vertical="center" wrapText="1"/>
    </xf>
    <xf borderId="5" fillId="8" fontId="3" numFmtId="0" xfId="0" applyAlignment="1" applyBorder="1" applyFill="1" applyFont="1">
      <alignment horizontal="center" shrinkToFit="0" vertical="center" wrapText="1"/>
    </xf>
    <xf borderId="1" fillId="0" fontId="11" numFmtId="0" xfId="0" applyAlignment="1" applyBorder="1" applyFont="1">
      <alignment horizontal="center" readingOrder="0" shrinkToFit="0" vertical="center" wrapText="1"/>
    </xf>
    <xf borderId="5" fillId="0" fontId="12" numFmtId="0" xfId="0" applyAlignment="1" applyBorder="1" applyFont="1">
      <alignment horizontal="center" readingOrder="0" shrinkToFit="0" vertical="center" wrapText="1"/>
    </xf>
    <xf borderId="5" fillId="0" fontId="10" numFmtId="0" xfId="0" applyAlignment="1" applyBorder="1" applyFont="1">
      <alignment horizontal="center" readingOrder="0" shrinkToFit="0" vertical="center" wrapText="1"/>
    </xf>
    <xf borderId="5" fillId="0" fontId="13" numFmtId="0" xfId="0" applyAlignment="1" applyBorder="1" applyFont="1">
      <alignment horizontal="center" readingOrder="0" shrinkToFit="0" vertical="center" wrapText="1"/>
    </xf>
    <xf borderId="6" fillId="0" fontId="10" numFmtId="0" xfId="0" applyAlignment="1" applyBorder="1" applyFont="1">
      <alignment horizontal="center" readingOrder="0" shrinkToFit="0" vertical="center" wrapText="1"/>
    </xf>
    <xf borderId="7" fillId="0" fontId="5" numFmtId="0" xfId="0" applyBorder="1" applyFont="1"/>
    <xf borderId="1" fillId="0" fontId="9" numFmtId="0" xfId="0" applyAlignment="1" applyBorder="1" applyFont="1">
      <alignment horizontal="center" readingOrder="0"/>
    </xf>
    <xf borderId="8" fillId="9" fontId="1" numFmtId="0" xfId="0" applyAlignment="1" applyBorder="1" applyFill="1" applyFont="1">
      <alignment horizontal="center" readingOrder="0"/>
    </xf>
    <xf borderId="10" fillId="9" fontId="1" numFmtId="0" xfId="0" applyAlignment="1" applyBorder="1" applyFont="1">
      <alignment horizontal="center" readingOrder="0"/>
    </xf>
    <xf borderId="4" fillId="0" fontId="3" numFmtId="0" xfId="0" applyAlignment="1" applyBorder="1" applyFont="1">
      <alignment readingOrder="0"/>
    </xf>
    <xf borderId="11" fillId="0" fontId="3" numFmtId="4" xfId="0" applyBorder="1" applyFont="1" applyNumberFormat="1"/>
    <xf borderId="12" fillId="0" fontId="3" numFmtId="0" xfId="0" applyAlignment="1" applyBorder="1" applyFont="1">
      <alignment readingOrder="0"/>
    </xf>
    <xf borderId="14" fillId="0" fontId="3" numFmtId="4" xfId="0" applyBorder="1" applyFont="1" applyNumberFormat="1"/>
    <xf borderId="10" fillId="9" fontId="1" numFmtId="4" xfId="0" applyAlignment="1" applyBorder="1" applyFont="1" applyNumberFormat="1">
      <alignment horizontal="center"/>
    </xf>
    <xf borderId="12" fillId="5" fontId="3" numFmtId="0" xfId="0" applyAlignment="1" applyBorder="1" applyFont="1">
      <alignment horizontal="left" readingOrder="0"/>
    </xf>
    <xf borderId="14" fillId="5" fontId="3" numFmtId="4" xfId="0" applyBorder="1" applyFont="1" applyNumberFormat="1"/>
    <xf borderId="0" fillId="0" fontId="4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Revenue Growth 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'Income Statement'!$O$12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'Income Statement'!$N$13</c:f>
            </c:strRef>
          </c:cat>
          <c:val>
            <c:numRef>
              <c:f>'Income Statement'!$O$13</c:f>
              <c:numCache/>
            </c:numRef>
          </c:val>
        </c:ser>
        <c:ser>
          <c:idx val="1"/>
          <c:order val="1"/>
          <c:tx>
            <c:strRef>
              <c:f>'Income Statement'!$P$12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'Income Statement'!$N$13</c:f>
            </c:strRef>
          </c:cat>
          <c:val>
            <c:numRef>
              <c:f>'Income Statement'!$P$13</c:f>
              <c:numCache/>
            </c:numRef>
          </c:val>
        </c:ser>
        <c:ser>
          <c:idx val="2"/>
          <c:order val="2"/>
          <c:tx>
            <c:strRef>
              <c:f>'Income Statement'!$Q$12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'Income Statement'!$N$13</c:f>
            </c:strRef>
          </c:cat>
          <c:val>
            <c:numRef>
              <c:f>'Income Statement'!$Q$13</c:f>
              <c:numCache/>
            </c:numRef>
          </c:val>
        </c:ser>
        <c:ser>
          <c:idx val="3"/>
          <c:order val="3"/>
          <c:tx>
            <c:strRef>
              <c:f>'Income Statement'!$R$12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'Income Statement'!$N$13</c:f>
            </c:strRef>
          </c:cat>
          <c:val>
            <c:numRef>
              <c:f>'Income Statement'!$R$13</c:f>
              <c:numCache/>
            </c:numRef>
          </c:val>
        </c:ser>
        <c:ser>
          <c:idx val="4"/>
          <c:order val="4"/>
          <c:tx>
            <c:strRef>
              <c:f>'Income Statement'!$S$12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'Income Statement'!$N$13</c:f>
            </c:strRef>
          </c:cat>
          <c:val>
            <c:numRef>
              <c:f>'Income Statement'!$S$13</c:f>
              <c:numCache/>
            </c:numRef>
          </c:val>
        </c:ser>
        <c:axId val="926798039"/>
        <c:axId val="675289442"/>
      </c:barChart>
      <c:catAx>
        <c:axId val="9267980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75289442"/>
      </c:catAx>
      <c:valAx>
        <c:axId val="6752894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2679803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19</xdr:col>
      <xdr:colOff>914400</xdr:colOff>
      <xdr:row>10</xdr:row>
      <xdr:rowOff>219075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82.88"/>
    <col customWidth="1" min="2" max="8" width="25.38"/>
    <col customWidth="1" min="9" max="9" width="16.75"/>
    <col customWidth="1" min="11" max="11" width="16.13"/>
    <col customWidth="1" min="14" max="14" width="82.88"/>
  </cols>
  <sheetData>
    <row r="1">
      <c r="A1" s="1" t="s">
        <v>0</v>
      </c>
      <c r="B1" s="2"/>
      <c r="C1" s="2"/>
      <c r="D1" s="2"/>
      <c r="E1" s="3"/>
      <c r="F1" s="3"/>
      <c r="G1" s="3"/>
      <c r="H1" s="3"/>
      <c r="I1" s="3"/>
      <c r="K1" s="4"/>
      <c r="L1" s="4"/>
      <c r="M1" s="4"/>
      <c r="N1" s="4"/>
      <c r="O1" s="4"/>
      <c r="P1" s="4"/>
      <c r="Q1" s="4"/>
    </row>
    <row r="2">
      <c r="A2" s="1" t="s">
        <v>1</v>
      </c>
      <c r="B2" s="2"/>
      <c r="C2" s="2"/>
      <c r="D2" s="2"/>
      <c r="E2" s="3"/>
      <c r="F2" s="3"/>
      <c r="G2" s="3"/>
      <c r="H2" s="3"/>
      <c r="I2" s="3"/>
      <c r="K2" s="4"/>
      <c r="L2" s="4"/>
      <c r="M2" s="4"/>
      <c r="N2" s="4"/>
      <c r="O2" s="4"/>
      <c r="P2" s="4"/>
      <c r="Q2" s="4"/>
    </row>
    <row r="3">
      <c r="A3" s="1" t="s">
        <v>2</v>
      </c>
      <c r="B3" s="2"/>
      <c r="C3" s="2"/>
      <c r="D3" s="2"/>
      <c r="E3" s="3"/>
      <c r="F3" s="3"/>
      <c r="G3" s="3"/>
      <c r="H3" s="3"/>
      <c r="I3" s="3"/>
      <c r="K3" s="4"/>
      <c r="L3" s="4"/>
      <c r="M3" s="4"/>
      <c r="N3" s="4"/>
      <c r="O3" s="4"/>
      <c r="P3" s="4"/>
      <c r="Q3" s="4"/>
    </row>
    <row r="4">
      <c r="A4" s="1" t="s">
        <v>3</v>
      </c>
      <c r="B4" s="2"/>
      <c r="C4" s="2"/>
      <c r="D4" s="2"/>
      <c r="E4" s="3"/>
      <c r="F4" s="3"/>
      <c r="G4" s="3"/>
      <c r="H4" s="3"/>
      <c r="I4" s="3"/>
      <c r="K4" s="4"/>
      <c r="L4" s="4"/>
      <c r="M4" s="4"/>
      <c r="N4" s="4"/>
      <c r="O4" s="4"/>
      <c r="P4" s="4"/>
      <c r="Q4" s="4"/>
    </row>
    <row r="5">
      <c r="A5" s="1" t="s">
        <v>4</v>
      </c>
      <c r="B5" s="2"/>
      <c r="C5" s="2"/>
      <c r="D5" s="2"/>
      <c r="E5" s="3"/>
      <c r="F5" s="3"/>
      <c r="G5" s="3"/>
      <c r="H5" s="3"/>
      <c r="I5" s="3"/>
      <c r="K5" s="4"/>
      <c r="L5" s="4"/>
      <c r="M5" s="4"/>
      <c r="N5" s="4"/>
      <c r="O5" s="4"/>
      <c r="P5" s="4"/>
      <c r="Q5" s="4"/>
    </row>
    <row r="6">
      <c r="B6" s="2"/>
      <c r="C6" s="2"/>
      <c r="D6" s="2"/>
      <c r="E6" s="3"/>
      <c r="F6" s="3"/>
      <c r="G6" s="3"/>
      <c r="H6" s="3"/>
      <c r="I6" s="3"/>
      <c r="K6" s="4"/>
      <c r="L6" s="4"/>
      <c r="M6" s="4"/>
      <c r="N6" s="4"/>
      <c r="O6" s="4"/>
      <c r="P6" s="4"/>
      <c r="Q6" s="4"/>
    </row>
    <row r="7">
      <c r="B7" s="2"/>
      <c r="C7" s="2"/>
      <c r="D7" s="2"/>
      <c r="E7" s="3"/>
      <c r="F7" s="3"/>
      <c r="G7" s="3"/>
      <c r="H7" s="3"/>
      <c r="I7" s="3"/>
      <c r="K7" s="4"/>
      <c r="L7" s="4"/>
      <c r="M7" s="4"/>
      <c r="N7" s="4"/>
      <c r="O7" s="4"/>
      <c r="P7" s="4"/>
      <c r="Q7" s="4"/>
    </row>
    <row r="8">
      <c r="A8" s="1" t="s">
        <v>0</v>
      </c>
      <c r="B8" s="2"/>
      <c r="C8" s="2"/>
      <c r="D8" s="2"/>
      <c r="E8" s="3"/>
      <c r="F8" s="3"/>
      <c r="G8" s="3"/>
      <c r="H8" s="3"/>
      <c r="I8" s="3"/>
      <c r="K8" s="4"/>
      <c r="L8" s="4"/>
      <c r="M8" s="4"/>
      <c r="N8" s="4"/>
      <c r="O8" s="4"/>
      <c r="P8" s="4"/>
      <c r="Q8" s="4"/>
    </row>
    <row r="9">
      <c r="A9" s="5"/>
      <c r="B9" s="2"/>
      <c r="C9" s="2"/>
      <c r="D9" s="2"/>
      <c r="E9" s="3"/>
      <c r="F9" s="3"/>
      <c r="G9" s="3"/>
      <c r="H9" s="3"/>
      <c r="I9" s="3"/>
      <c r="K9" s="4"/>
      <c r="L9" s="4"/>
      <c r="M9" s="4"/>
      <c r="N9" s="4"/>
      <c r="O9" s="4"/>
      <c r="P9" s="4"/>
      <c r="Q9" s="4"/>
    </row>
    <row r="10">
      <c r="A10" s="6" t="s">
        <v>5</v>
      </c>
      <c r="B10" s="7" t="s">
        <v>6</v>
      </c>
      <c r="E10" s="3"/>
      <c r="F10" s="3"/>
      <c r="G10" s="3"/>
      <c r="H10" s="3"/>
      <c r="I10" s="3"/>
      <c r="K10" s="4"/>
      <c r="L10" s="4"/>
      <c r="M10" s="4"/>
      <c r="N10" s="4"/>
      <c r="O10" s="4"/>
      <c r="P10" s="4"/>
      <c r="Q10" s="4"/>
    </row>
    <row r="11">
      <c r="B11" s="2" t="s">
        <v>7</v>
      </c>
      <c r="C11" s="2" t="s">
        <v>8</v>
      </c>
      <c r="D11" s="2" t="s">
        <v>9</v>
      </c>
      <c r="E11" s="8" t="s">
        <v>10</v>
      </c>
      <c r="F11" s="8" t="s">
        <v>11</v>
      </c>
      <c r="G11" s="8" t="s">
        <v>12</v>
      </c>
      <c r="H11" s="8" t="s">
        <v>13</v>
      </c>
      <c r="I11" s="8" t="s">
        <v>14</v>
      </c>
      <c r="K11" s="7"/>
      <c r="L11" s="7"/>
      <c r="M11" s="4"/>
      <c r="N11" s="9" t="s">
        <v>15</v>
      </c>
      <c r="O11" s="10"/>
      <c r="P11" s="10"/>
      <c r="Q11" s="10"/>
      <c r="R11" s="10"/>
      <c r="S11" s="11"/>
    </row>
    <row r="12">
      <c r="A12" s="12" t="s">
        <v>16</v>
      </c>
      <c r="B12" s="13"/>
      <c r="C12" s="13"/>
      <c r="D12" s="13"/>
      <c r="E12" s="14"/>
      <c r="F12" s="14"/>
      <c r="G12" s="14"/>
      <c r="H12" s="14"/>
      <c r="I12" s="14"/>
      <c r="K12" s="4" t="s">
        <v>17</v>
      </c>
      <c r="N12" s="15"/>
      <c r="O12" s="16" t="s">
        <v>18</v>
      </c>
      <c r="P12" s="16" t="s">
        <v>19</v>
      </c>
      <c r="Q12" s="16" t="s">
        <v>20</v>
      </c>
      <c r="R12" s="16" t="s">
        <v>21</v>
      </c>
      <c r="S12" s="16" t="s">
        <v>22</v>
      </c>
    </row>
    <row r="13">
      <c r="A13" s="17" t="s">
        <v>23</v>
      </c>
      <c r="B13" s="18">
        <v>2161735.8</v>
      </c>
      <c r="C13" s="18">
        <v>2263891.3</v>
      </c>
      <c r="D13" s="19">
        <v>1587415.0</v>
      </c>
      <c r="E13" s="20">
        <f t="shared" ref="E13:E15" si="3">B13/$B$13</f>
        <v>1</v>
      </c>
      <c r="F13" s="20">
        <f t="shared" ref="F13:F15" si="4">C13/$C$13</f>
        <v>1</v>
      </c>
      <c r="G13" s="20">
        <f t="shared" ref="G13:G15" si="5">D13/$D$13</f>
        <v>1</v>
      </c>
      <c r="H13" s="20">
        <f t="shared" ref="H13:I13" si="1">(B13-C13)/C13</f>
        <v>-0.04512385378</v>
      </c>
      <c r="I13" s="20">
        <f t="shared" si="1"/>
        <v>0.4261496206</v>
      </c>
      <c r="K13" s="21" t="s">
        <v>24</v>
      </c>
      <c r="L13" s="22">
        <v>0.13</v>
      </c>
      <c r="N13" s="23" t="s">
        <v>23</v>
      </c>
      <c r="O13" s="24">
        <f>(1+L13)*B13</f>
        <v>2442761.454</v>
      </c>
      <c r="P13" s="24">
        <f t="shared" ref="P13:S13" si="2">O13*(1+$L$13)</f>
        <v>2760320.443</v>
      </c>
      <c r="Q13" s="24">
        <f t="shared" si="2"/>
        <v>3119162.101</v>
      </c>
      <c r="R13" s="24">
        <f t="shared" si="2"/>
        <v>3524653.174</v>
      </c>
      <c r="S13" s="24">
        <f t="shared" si="2"/>
        <v>3982858.086</v>
      </c>
    </row>
    <row r="14">
      <c r="A14" s="17" t="s">
        <v>25</v>
      </c>
      <c r="B14" s="18">
        <v>986625.2</v>
      </c>
      <c r="C14" s="18">
        <v>915536.5</v>
      </c>
      <c r="D14" s="18">
        <v>767877.7</v>
      </c>
      <c r="E14" s="20">
        <f t="shared" si="3"/>
        <v>0.4564041545</v>
      </c>
      <c r="F14" s="20">
        <f t="shared" si="4"/>
        <v>0.40440833</v>
      </c>
      <c r="G14" s="20">
        <f t="shared" si="5"/>
        <v>0.4837283886</v>
      </c>
      <c r="H14" s="20">
        <f t="shared" ref="H14:I14" si="6">(B14-C14)/C14</f>
        <v>0.07764704083</v>
      </c>
      <c r="I14" s="20">
        <f t="shared" si="6"/>
        <v>0.1922946844</v>
      </c>
      <c r="K14" s="21" t="s">
        <v>26</v>
      </c>
      <c r="L14" s="3">
        <f>E14</f>
        <v>0.4564041545</v>
      </c>
      <c r="N14" s="23" t="s">
        <v>25</v>
      </c>
      <c r="O14" s="24">
        <f>$O$13*L14</f>
        <v>1114886.476</v>
      </c>
      <c r="P14" s="24">
        <f t="shared" ref="P14:S14" si="7">P13*$L$14</f>
        <v>1259821.718</v>
      </c>
      <c r="Q14" s="24">
        <f t="shared" si="7"/>
        <v>1423598.541</v>
      </c>
      <c r="R14" s="24">
        <f t="shared" si="7"/>
        <v>1608666.352</v>
      </c>
      <c r="S14" s="24">
        <f t="shared" si="7"/>
        <v>1817792.977</v>
      </c>
    </row>
    <row r="15">
      <c r="A15" s="25" t="s">
        <v>27</v>
      </c>
      <c r="B15" s="26">
        <v>1175110.6</v>
      </c>
      <c r="C15" s="26">
        <v>1348354.8</v>
      </c>
      <c r="D15" s="26">
        <v>819537.3</v>
      </c>
      <c r="E15" s="27">
        <f t="shared" si="3"/>
        <v>0.5435958455</v>
      </c>
      <c r="F15" s="27">
        <f t="shared" si="4"/>
        <v>0.59559167</v>
      </c>
      <c r="G15" s="27">
        <f t="shared" si="5"/>
        <v>0.5162716114</v>
      </c>
      <c r="H15" s="27">
        <f t="shared" ref="H15:I15" si="8">(B15-C15)/C15</f>
        <v>-0.1284856182</v>
      </c>
      <c r="I15" s="27">
        <f t="shared" si="8"/>
        <v>0.645263492</v>
      </c>
      <c r="N15" s="28" t="s">
        <v>27</v>
      </c>
      <c r="O15" s="29">
        <f t="shared" ref="O15:S15" si="9">O13-O14</f>
        <v>1327874.978</v>
      </c>
      <c r="P15" s="29">
        <f t="shared" si="9"/>
        <v>1500498.725</v>
      </c>
      <c r="Q15" s="29">
        <f t="shared" si="9"/>
        <v>1695563.559</v>
      </c>
      <c r="R15" s="29">
        <f t="shared" si="9"/>
        <v>1915986.822</v>
      </c>
      <c r="S15" s="29">
        <f t="shared" si="9"/>
        <v>2165065.109</v>
      </c>
    </row>
    <row r="16">
      <c r="A16" s="12" t="s">
        <v>28</v>
      </c>
      <c r="B16" s="13"/>
      <c r="C16" s="13"/>
      <c r="D16" s="13"/>
      <c r="E16" s="14"/>
      <c r="F16" s="14"/>
      <c r="G16" s="14"/>
      <c r="H16" s="14"/>
      <c r="I16" s="14"/>
      <c r="N16" s="30" t="s">
        <v>28</v>
      </c>
      <c r="O16" s="31"/>
      <c r="P16" s="10"/>
      <c r="Q16" s="10"/>
      <c r="R16" s="10"/>
      <c r="S16" s="11"/>
    </row>
    <row r="17">
      <c r="A17" s="17" t="s">
        <v>29</v>
      </c>
      <c r="B17" s="18">
        <v>182370.2</v>
      </c>
      <c r="C17" s="18">
        <v>163262.2</v>
      </c>
      <c r="D17" s="18">
        <v>124734.8</v>
      </c>
      <c r="E17" s="20">
        <f t="shared" ref="E17:E21" si="12">B17/$B$13</f>
        <v>0.08436285322</v>
      </c>
      <c r="F17" s="20">
        <f t="shared" ref="F17:F21" si="13">C17/$C$13</f>
        <v>0.0721157416</v>
      </c>
      <c r="G17" s="20">
        <f t="shared" ref="G17:G22" si="14">D17/$D$13</f>
        <v>0.07857730965</v>
      </c>
      <c r="H17" s="20">
        <f t="shared" ref="H17:I17" si="10">(B17-C17)/C17</f>
        <v>0.1170387267</v>
      </c>
      <c r="I17" s="20">
        <f t="shared" si="10"/>
        <v>0.3088745082</v>
      </c>
      <c r="N17" s="32" t="s">
        <v>29</v>
      </c>
      <c r="O17" s="33">
        <f t="shared" ref="O17:O19" si="16">(1+$L$20)*B17</f>
        <v>203784.3352</v>
      </c>
      <c r="P17" s="33">
        <f t="shared" ref="P17:P19" si="17">O17*(1+$L$20)</f>
        <v>227712.9447</v>
      </c>
      <c r="Q17" s="33">
        <f t="shared" ref="Q17:S17" si="11">P17*(1+$L$17)</f>
        <v>227712.9447</v>
      </c>
      <c r="R17" s="24">
        <f t="shared" si="11"/>
        <v>227712.9447</v>
      </c>
      <c r="S17" s="33">
        <f t="shared" si="11"/>
        <v>227712.9447</v>
      </c>
    </row>
    <row r="18">
      <c r="A18" s="17" t="s">
        <v>30</v>
      </c>
      <c r="B18" s="18">
        <v>60872.8</v>
      </c>
      <c r="C18" s="18">
        <v>53524.8</v>
      </c>
      <c r="D18" s="18">
        <v>36929.6</v>
      </c>
      <c r="E18" s="20">
        <f t="shared" si="12"/>
        <v>0.02815922279</v>
      </c>
      <c r="F18" s="20">
        <f t="shared" si="13"/>
        <v>0.02364283126</v>
      </c>
      <c r="G18" s="20">
        <f t="shared" si="14"/>
        <v>0.02326398579</v>
      </c>
      <c r="H18" s="20">
        <f t="shared" ref="H18:I18" si="15">(B18-C18)/C18</f>
        <v>0.1372821571</v>
      </c>
      <c r="I18" s="20">
        <f t="shared" si="15"/>
        <v>0.4493739439</v>
      </c>
      <c r="N18" s="23" t="s">
        <v>30</v>
      </c>
      <c r="O18" s="33">
        <f t="shared" si="16"/>
        <v>68020.55971</v>
      </c>
      <c r="P18" s="33">
        <f t="shared" si="17"/>
        <v>76007.61823</v>
      </c>
      <c r="Q18" s="33">
        <f t="shared" ref="Q18:S18" si="18">P18*(1+$L$17)</f>
        <v>76007.61823</v>
      </c>
      <c r="R18" s="24">
        <f t="shared" si="18"/>
        <v>76007.61823</v>
      </c>
      <c r="S18" s="33">
        <f t="shared" si="18"/>
        <v>76007.61823</v>
      </c>
    </row>
    <row r="19">
      <c r="A19" s="17" t="s">
        <v>31</v>
      </c>
      <c r="B19" s="18">
        <v>10590.7</v>
      </c>
      <c r="C19" s="18">
        <v>9920.5</v>
      </c>
      <c r="D19" s="18">
        <v>7558.6</v>
      </c>
      <c r="E19" s="20">
        <f t="shared" si="12"/>
        <v>0.004899164829</v>
      </c>
      <c r="F19" s="20">
        <f t="shared" si="13"/>
        <v>0.004382056683</v>
      </c>
      <c r="G19" s="20">
        <f t="shared" si="14"/>
        <v>0.004761577785</v>
      </c>
      <c r="H19" s="20">
        <f t="shared" ref="H19:I19" si="19">(B19-C19)/C19</f>
        <v>0.06755707878</v>
      </c>
      <c r="I19" s="20">
        <f t="shared" si="19"/>
        <v>0.3124785013</v>
      </c>
      <c r="N19" s="23" t="s">
        <v>31</v>
      </c>
      <c r="O19" s="33">
        <f t="shared" si="16"/>
        <v>11834.27314</v>
      </c>
      <c r="P19" s="33">
        <f t="shared" si="17"/>
        <v>13223.86817</v>
      </c>
      <c r="Q19" s="33">
        <f t="shared" ref="Q19:S19" si="20">P19*(1+$L$17)</f>
        <v>13223.86817</v>
      </c>
      <c r="R19" s="24">
        <f t="shared" si="20"/>
        <v>13223.86817</v>
      </c>
      <c r="S19" s="33">
        <f t="shared" si="20"/>
        <v>13223.86817</v>
      </c>
    </row>
    <row r="20">
      <c r="A20" s="25" t="s">
        <v>32</v>
      </c>
      <c r="B20" s="26">
        <v>253833.7</v>
      </c>
      <c r="C20" s="26">
        <v>226707.5</v>
      </c>
      <c r="D20" s="34">
        <v>169223.0</v>
      </c>
      <c r="E20" s="27">
        <f t="shared" si="12"/>
        <v>0.1174212408</v>
      </c>
      <c r="F20" s="27">
        <f t="shared" si="13"/>
        <v>0.1001406295</v>
      </c>
      <c r="G20" s="27">
        <f t="shared" si="14"/>
        <v>0.1066028732</v>
      </c>
      <c r="H20" s="27">
        <f t="shared" ref="H20:I20" si="21">(B20-C20)/C20</f>
        <v>0.1196528567</v>
      </c>
      <c r="I20" s="27">
        <f t="shared" si="21"/>
        <v>0.3396967315</v>
      </c>
      <c r="K20" s="21" t="s">
        <v>33</v>
      </c>
      <c r="L20" s="3">
        <f>E20</f>
        <v>0.1174212408</v>
      </c>
      <c r="N20" s="35" t="s">
        <v>32</v>
      </c>
      <c r="O20" s="36">
        <f t="shared" ref="O20:S20" si="22">sum(O17:O19)</f>
        <v>283639.168</v>
      </c>
      <c r="P20" s="36">
        <f t="shared" si="22"/>
        <v>316944.4311</v>
      </c>
      <c r="Q20" s="36">
        <f t="shared" si="22"/>
        <v>316944.4311</v>
      </c>
      <c r="R20" s="36">
        <f t="shared" si="22"/>
        <v>316944.4311</v>
      </c>
      <c r="S20" s="36">
        <f t="shared" si="22"/>
        <v>316944.4311</v>
      </c>
    </row>
    <row r="21">
      <c r="A21" s="17" t="s">
        <v>34</v>
      </c>
      <c r="B21" s="37">
        <v>188.7</v>
      </c>
      <c r="C21" s="37">
        <v>-368.4</v>
      </c>
      <c r="D21" s="37">
        <v>-333.4</v>
      </c>
      <c r="E21" s="20">
        <f t="shared" si="12"/>
        <v>0.00008729096312</v>
      </c>
      <c r="F21" s="20">
        <f t="shared" si="13"/>
        <v>-0.000162728661</v>
      </c>
      <c r="G21" s="20">
        <f t="shared" si="14"/>
        <v>-0.0002100269936</v>
      </c>
      <c r="H21" s="20">
        <f t="shared" ref="H21:I21" si="23">(B21-C21)/C21</f>
        <v>-1.512214984</v>
      </c>
      <c r="I21" s="20">
        <f t="shared" si="23"/>
        <v>0.1049790042</v>
      </c>
      <c r="N21" s="23" t="s">
        <v>34</v>
      </c>
      <c r="O21" s="38">
        <f>B21*(1+$L$20)</f>
        <v>210.8573881</v>
      </c>
      <c r="P21" s="38">
        <f t="shared" ref="P21:S21" si="24">O21*(1+$L$20)</f>
        <v>235.6165243</v>
      </c>
      <c r="Q21" s="38">
        <f t="shared" si="24"/>
        <v>263.2829089</v>
      </c>
      <c r="R21" s="38">
        <f t="shared" si="24"/>
        <v>294.1979148</v>
      </c>
      <c r="S21" s="38">
        <f t="shared" si="24"/>
        <v>328.742999</v>
      </c>
    </row>
    <row r="22">
      <c r="A22" s="25" t="s">
        <v>35</v>
      </c>
      <c r="B22" s="26">
        <f t="shared" ref="B22:F22" si="25">B15-B20</f>
        <v>921276.9</v>
      </c>
      <c r="C22" s="26">
        <f t="shared" si="25"/>
        <v>1121647.3</v>
      </c>
      <c r="D22" s="26">
        <f t="shared" si="25"/>
        <v>650314.3</v>
      </c>
      <c r="E22" s="27">
        <f t="shared" si="25"/>
        <v>0.4261746047</v>
      </c>
      <c r="F22" s="27">
        <f t="shared" si="25"/>
        <v>0.4954510404</v>
      </c>
      <c r="G22" s="27">
        <f t="shared" si="14"/>
        <v>0.4096687382</v>
      </c>
      <c r="H22" s="27">
        <f>-H15+H20</f>
        <v>0.2481384748</v>
      </c>
      <c r="I22" s="27">
        <f>I15-I20</f>
        <v>0.3055667604</v>
      </c>
      <c r="N22" s="28" t="s">
        <v>35</v>
      </c>
      <c r="O22" s="29">
        <f t="shared" ref="O22:S22" si="26">O15-O20</f>
        <v>1044235.81</v>
      </c>
      <c r="P22" s="29">
        <f t="shared" si="26"/>
        <v>1183554.294</v>
      </c>
      <c r="Q22" s="29">
        <f t="shared" si="26"/>
        <v>1378619.128</v>
      </c>
      <c r="R22" s="29">
        <f t="shared" si="26"/>
        <v>1599042.391</v>
      </c>
      <c r="S22" s="29">
        <f t="shared" si="26"/>
        <v>1848120.678</v>
      </c>
    </row>
    <row r="23">
      <c r="A23" s="12" t="s">
        <v>36</v>
      </c>
      <c r="B23" s="13"/>
      <c r="C23" s="13"/>
      <c r="D23" s="13"/>
      <c r="E23" s="14"/>
      <c r="F23" s="14"/>
      <c r="G23" s="14"/>
      <c r="H23" s="14"/>
      <c r="I23" s="14"/>
      <c r="N23" s="39" t="s">
        <v>36</v>
      </c>
      <c r="O23" s="31"/>
      <c r="P23" s="10"/>
      <c r="Q23" s="10"/>
      <c r="R23" s="10"/>
      <c r="S23" s="11"/>
    </row>
    <row r="24">
      <c r="A24" s="17" t="s">
        <v>37</v>
      </c>
      <c r="B24" s="18">
        <v>4800.2</v>
      </c>
      <c r="C24" s="18">
        <v>7679.8</v>
      </c>
      <c r="D24" s="18">
        <v>5512.7</v>
      </c>
      <c r="E24" s="20">
        <f t="shared" ref="E24:E33" si="29">B24/$B$13</f>
        <v>0.002220530372</v>
      </c>
      <c r="F24" s="20">
        <f t="shared" ref="F24:F33" si="30">C24/$C$13</f>
        <v>0.003392300682</v>
      </c>
      <c r="G24" s="20">
        <f t="shared" ref="G24:G33" si="31">D24/$D$13</f>
        <v>0.003472752872</v>
      </c>
      <c r="H24" s="20">
        <f t="shared" ref="H24:I24" si="27">(B24-C24)/C24</f>
        <v>-0.3749576812</v>
      </c>
      <c r="I24" s="20">
        <f t="shared" si="27"/>
        <v>0.393110454</v>
      </c>
      <c r="N24" s="40" t="s">
        <v>37</v>
      </c>
      <c r="O24" s="38">
        <f t="shared" ref="O24:O29" si="33">(1+$L$20)*B24</f>
        <v>5363.84544</v>
      </c>
      <c r="P24" s="38">
        <f t="shared" ref="P24:S24" si="28">O24*(1+$L$20)</f>
        <v>5993.674828</v>
      </c>
      <c r="Q24" s="38">
        <f t="shared" si="28"/>
        <v>6697.459563</v>
      </c>
      <c r="R24" s="38">
        <f t="shared" si="28"/>
        <v>7483.883575</v>
      </c>
      <c r="S24" s="38">
        <f t="shared" si="28"/>
        <v>8362.650471</v>
      </c>
    </row>
    <row r="25">
      <c r="A25" s="17" t="s">
        <v>38</v>
      </c>
      <c r="B25" s="18">
        <v>60293.9</v>
      </c>
      <c r="C25" s="18">
        <v>22422.2</v>
      </c>
      <c r="D25" s="18">
        <v>5708.8</v>
      </c>
      <c r="E25" s="20">
        <f t="shared" si="29"/>
        <v>0.02789142873</v>
      </c>
      <c r="F25" s="20">
        <f t="shared" si="30"/>
        <v>0.009904274114</v>
      </c>
      <c r="G25" s="20">
        <f t="shared" si="31"/>
        <v>0.003596287045</v>
      </c>
      <c r="H25" s="20">
        <f t="shared" ref="H25:I25" si="32">(B25-C25)/C25</f>
        <v>1.689026947</v>
      </c>
      <c r="I25" s="20">
        <f t="shared" si="32"/>
        <v>2.927655549</v>
      </c>
      <c r="N25" s="41" t="s">
        <v>38</v>
      </c>
      <c r="O25" s="38">
        <f t="shared" si="33"/>
        <v>67373.68455</v>
      </c>
      <c r="P25" s="38">
        <f t="shared" ref="P25:S25" si="34">O25*(1+$L$20)</f>
        <v>75284.78619</v>
      </c>
      <c r="Q25" s="38">
        <f t="shared" si="34"/>
        <v>84124.8192</v>
      </c>
      <c r="R25" s="38">
        <f t="shared" si="34"/>
        <v>94002.85986</v>
      </c>
      <c r="S25" s="38">
        <f t="shared" si="34"/>
        <v>105040.7923</v>
      </c>
    </row>
    <row r="26">
      <c r="A26" s="17" t="s">
        <v>39</v>
      </c>
      <c r="B26" s="37">
        <v>480.0</v>
      </c>
      <c r="C26" s="37">
        <v>947.7</v>
      </c>
      <c r="D26" s="37">
        <v>973.1</v>
      </c>
      <c r="E26" s="20">
        <f t="shared" si="29"/>
        <v>0.0002220437854</v>
      </c>
      <c r="F26" s="20">
        <f t="shared" si="30"/>
        <v>0.0004186155051</v>
      </c>
      <c r="G26" s="20">
        <f t="shared" si="31"/>
        <v>0.0006130092005</v>
      </c>
      <c r="H26" s="20">
        <f t="shared" ref="H26:I26" si="35">(B26-C26)/C26</f>
        <v>-0.4935106046</v>
      </c>
      <c r="I26" s="20">
        <f t="shared" si="35"/>
        <v>-0.02610214778</v>
      </c>
      <c r="N26" s="41" t="s">
        <v>39</v>
      </c>
      <c r="O26" s="38">
        <f t="shared" si="33"/>
        <v>536.3621956</v>
      </c>
      <c r="P26" s="38">
        <f t="shared" ref="P26:S26" si="36">O26*(1+$L$20)</f>
        <v>599.3425101</v>
      </c>
      <c r="Q26" s="38">
        <f t="shared" si="36"/>
        <v>669.7180514</v>
      </c>
      <c r="R26" s="38">
        <f t="shared" si="36"/>
        <v>748.357176</v>
      </c>
      <c r="S26" s="38">
        <f t="shared" si="36"/>
        <v>836.2302042</v>
      </c>
    </row>
    <row r="27">
      <c r="A27" s="17" t="s">
        <v>40</v>
      </c>
      <c r="B27" s="18">
        <v>-2685.4</v>
      </c>
      <c r="C27" s="18">
        <v>4505.8</v>
      </c>
      <c r="D27" s="18">
        <v>13662.7</v>
      </c>
      <c r="E27" s="20">
        <f t="shared" si="29"/>
        <v>-0.001242242461</v>
      </c>
      <c r="F27" s="20">
        <f t="shared" si="30"/>
        <v>0.001990289905</v>
      </c>
      <c r="G27" s="20">
        <f t="shared" si="31"/>
        <v>0.008606886038</v>
      </c>
      <c r="H27" s="20">
        <f t="shared" ref="H27:I27" si="37">(B27-C27)/C27</f>
        <v>-1.595987394</v>
      </c>
      <c r="I27" s="20">
        <f t="shared" si="37"/>
        <v>-0.670211598</v>
      </c>
      <c r="N27" s="41" t="s">
        <v>40</v>
      </c>
      <c r="O27" s="38">
        <f t="shared" si="33"/>
        <v>-3000.723</v>
      </c>
      <c r="P27" s="38">
        <f t="shared" ref="P27:S27" si="38">O27*(1+$L$20)</f>
        <v>-3353.071618</v>
      </c>
      <c r="Q27" s="38">
        <f t="shared" si="38"/>
        <v>-3746.793448</v>
      </c>
      <c r="R27" s="38">
        <f t="shared" si="38"/>
        <v>-4186.746584</v>
      </c>
      <c r="S27" s="38">
        <f t="shared" si="38"/>
        <v>-4678.359563</v>
      </c>
    </row>
    <row r="28">
      <c r="A28" s="17" t="s">
        <v>41</v>
      </c>
      <c r="B28" s="18">
        <v>-11999.4</v>
      </c>
      <c r="C28" s="19">
        <v>-11750.0</v>
      </c>
      <c r="D28" s="18">
        <v>-5414.2</v>
      </c>
      <c r="E28" s="20">
        <f t="shared" si="29"/>
        <v>-0.005550817079</v>
      </c>
      <c r="F28" s="20">
        <f t="shared" si="30"/>
        <v>-0.005190178521</v>
      </c>
      <c r="G28" s="20">
        <f t="shared" si="31"/>
        <v>-0.003410702305</v>
      </c>
      <c r="H28" s="20">
        <f t="shared" ref="H28:I28" si="39">(B28-C28)/C28</f>
        <v>0.02122553191</v>
      </c>
      <c r="I28" s="20">
        <f t="shared" si="39"/>
        <v>1.170219054</v>
      </c>
      <c r="N28" s="41" t="s">
        <v>41</v>
      </c>
      <c r="O28" s="38">
        <f t="shared" si="33"/>
        <v>-13408.38444</v>
      </c>
      <c r="P28" s="38">
        <f t="shared" ref="P28:S28" si="40">O28*(1+$L$20)</f>
        <v>-14982.81358</v>
      </c>
      <c r="Q28" s="38">
        <f t="shared" si="40"/>
        <v>-16742.11414</v>
      </c>
      <c r="R28" s="38">
        <f t="shared" si="40"/>
        <v>-18707.99395</v>
      </c>
      <c r="S28" s="38">
        <f t="shared" si="40"/>
        <v>-20904.70982</v>
      </c>
    </row>
    <row r="29">
      <c r="A29" s="17" t="s">
        <v>42</v>
      </c>
      <c r="B29" s="18">
        <v>6961.6</v>
      </c>
      <c r="C29" s="18">
        <v>-1012.2</v>
      </c>
      <c r="D29" s="19">
        <v>-7388.0</v>
      </c>
      <c r="E29" s="20">
        <f t="shared" si="29"/>
        <v>0.003220375034</v>
      </c>
      <c r="F29" s="20">
        <f t="shared" si="30"/>
        <v>-0.0004471062723</v>
      </c>
      <c r="G29" s="20">
        <f t="shared" si="31"/>
        <v>-0.004654107464</v>
      </c>
      <c r="H29" s="20">
        <f t="shared" ref="H29:I29" si="41">(B29-C29)/C29</f>
        <v>-7.877692156</v>
      </c>
      <c r="I29" s="20">
        <f t="shared" si="41"/>
        <v>-0.8629940444</v>
      </c>
      <c r="N29" s="41" t="s">
        <v>42</v>
      </c>
      <c r="O29" s="38">
        <f t="shared" si="33"/>
        <v>7779.03971</v>
      </c>
      <c r="P29" s="38">
        <f t="shared" ref="P29:S29" si="42">O29*(1+$L$20)</f>
        <v>8692.464206</v>
      </c>
      <c r="Q29" s="38">
        <f t="shared" si="42"/>
        <v>9713.144138</v>
      </c>
      <c r="R29" s="38">
        <f t="shared" si="42"/>
        <v>10853.67358</v>
      </c>
      <c r="S29" s="38">
        <f t="shared" si="42"/>
        <v>12128.12539</v>
      </c>
    </row>
    <row r="30">
      <c r="A30" s="17" t="s">
        <v>43</v>
      </c>
      <c r="B30" s="18">
        <v>57850.9</v>
      </c>
      <c r="C30" s="18">
        <v>22793.3</v>
      </c>
      <c r="D30" s="18">
        <v>13055.1</v>
      </c>
      <c r="E30" s="20">
        <f t="shared" si="29"/>
        <v>0.02676131838</v>
      </c>
      <c r="F30" s="20">
        <f t="shared" si="30"/>
        <v>0.01006819541</v>
      </c>
      <c r="G30" s="20">
        <f t="shared" si="31"/>
        <v>0.008224125386</v>
      </c>
      <c r="H30" s="20">
        <f t="shared" ref="H30:I30" si="43">(B30-C30)/C30</f>
        <v>1.538066011</v>
      </c>
      <c r="I30" s="20">
        <f t="shared" si="43"/>
        <v>0.7459307091</v>
      </c>
      <c r="N30" s="41" t="s">
        <v>43</v>
      </c>
      <c r="O30" s="38">
        <f t="shared" ref="O30:S30" si="44">sum(O24:O29)</f>
        <v>64643.82446</v>
      </c>
      <c r="P30" s="38">
        <f t="shared" si="44"/>
        <v>72234.38254</v>
      </c>
      <c r="Q30" s="38">
        <f t="shared" si="44"/>
        <v>80716.23337</v>
      </c>
      <c r="R30" s="38">
        <f t="shared" si="44"/>
        <v>90194.03365</v>
      </c>
      <c r="S30" s="38">
        <f t="shared" si="44"/>
        <v>100784.729</v>
      </c>
    </row>
    <row r="31">
      <c r="A31" s="42" t="s">
        <v>44</v>
      </c>
      <c r="B31" s="26">
        <v>979316.5</v>
      </c>
      <c r="C31" s="26">
        <v>1144072.2</v>
      </c>
      <c r="D31" s="26">
        <v>663036.0</v>
      </c>
      <c r="E31" s="27">
        <f t="shared" si="29"/>
        <v>0.453023214</v>
      </c>
      <c r="F31" s="27">
        <f t="shared" si="30"/>
        <v>0.5053565072</v>
      </c>
      <c r="G31" s="27">
        <f t="shared" si="31"/>
        <v>0.4176828366</v>
      </c>
      <c r="H31" s="27">
        <f t="shared" ref="H31:I31" si="45">(B31-C31)/C31</f>
        <v>-0.1440081317</v>
      </c>
      <c r="I31" s="27">
        <f t="shared" si="45"/>
        <v>0.7255054024</v>
      </c>
      <c r="N31" s="25" t="s">
        <v>44</v>
      </c>
      <c r="O31" s="43">
        <f t="shared" ref="O31:S31" si="46">O22+O30</f>
        <v>1108879.634</v>
      </c>
      <c r="P31" s="43">
        <f t="shared" si="46"/>
        <v>1255788.677</v>
      </c>
      <c r="Q31" s="43">
        <f t="shared" si="46"/>
        <v>1459335.362</v>
      </c>
      <c r="R31" s="43">
        <f t="shared" si="46"/>
        <v>1689236.425</v>
      </c>
      <c r="S31" s="43">
        <f t="shared" si="46"/>
        <v>1948905.407</v>
      </c>
    </row>
    <row r="32">
      <c r="A32" s="17" t="s">
        <v>45</v>
      </c>
      <c r="B32" s="18">
        <v>128288.8</v>
      </c>
      <c r="C32" s="18">
        <v>150777.5</v>
      </c>
      <c r="D32" s="18">
        <v>70155.4</v>
      </c>
      <c r="E32" s="20">
        <f t="shared" si="29"/>
        <v>0.05934527244</v>
      </c>
      <c r="F32" s="20">
        <f t="shared" si="30"/>
        <v>0.06660103336</v>
      </c>
      <c r="G32" s="20">
        <f t="shared" si="31"/>
        <v>0.04419474429</v>
      </c>
      <c r="H32" s="20">
        <f t="shared" ref="H32:I32" si="47">(B32-C32)/C32</f>
        <v>-0.1491515644</v>
      </c>
      <c r="I32" s="20">
        <f t="shared" si="47"/>
        <v>1.149193077</v>
      </c>
      <c r="N32" s="41" t="s">
        <v>45</v>
      </c>
      <c r="O32" s="44">
        <f>O31*(Ratios!$D$5)</f>
        <v>145261.3508</v>
      </c>
      <c r="P32" s="44">
        <f>P31*(Ratios!$D$5)</f>
        <v>164506.1861</v>
      </c>
      <c r="Q32" s="44">
        <f>Q31*(Ratios!$D$5)</f>
        <v>191170.4565</v>
      </c>
      <c r="R32" s="44">
        <f>R31*(Ratios!$D$5)</f>
        <v>221287.1057</v>
      </c>
      <c r="S32" s="44">
        <f>S31*(Ratios!$D$5)</f>
        <v>255303.3018</v>
      </c>
      <c r="T32" s="44"/>
    </row>
    <row r="33">
      <c r="A33" s="42" t="s">
        <v>46</v>
      </c>
      <c r="B33" s="26">
        <v>851027.7</v>
      </c>
      <c r="C33" s="26">
        <v>993294.7</v>
      </c>
      <c r="D33" s="26">
        <v>592880.6</v>
      </c>
      <c r="E33" s="27">
        <f t="shared" si="29"/>
        <v>0.3936779416</v>
      </c>
      <c r="F33" s="27">
        <f t="shared" si="30"/>
        <v>0.4387554738</v>
      </c>
      <c r="G33" s="27">
        <f t="shared" si="31"/>
        <v>0.3734880923</v>
      </c>
      <c r="H33" s="27">
        <f t="shared" ref="H33:I33" si="48">(B33-C33)/C33</f>
        <v>-0.1432273826</v>
      </c>
      <c r="I33" s="27">
        <f t="shared" si="48"/>
        <v>0.6753705552</v>
      </c>
      <c r="N33" s="25" t="s">
        <v>46</v>
      </c>
      <c r="O33" s="36">
        <f t="shared" ref="O33:S33" si="49">O31-O32</f>
        <v>963618.2836</v>
      </c>
      <c r="P33" s="36">
        <f t="shared" si="49"/>
        <v>1091282.491</v>
      </c>
      <c r="Q33" s="36">
        <f t="shared" si="49"/>
        <v>1268164.905</v>
      </c>
      <c r="R33" s="36">
        <f t="shared" si="49"/>
        <v>1467949.319</v>
      </c>
      <c r="S33" s="36">
        <f t="shared" si="49"/>
        <v>1693602.105</v>
      </c>
    </row>
    <row r="34">
      <c r="A34" s="45" t="s">
        <v>47</v>
      </c>
      <c r="B34" s="46"/>
      <c r="C34" s="46"/>
      <c r="D34" s="46"/>
      <c r="E34" s="47"/>
      <c r="F34" s="47"/>
      <c r="G34" s="47"/>
      <c r="H34" s="47"/>
      <c r="I34" s="47"/>
      <c r="N34" s="48"/>
      <c r="O34" s="49"/>
      <c r="P34" s="49"/>
      <c r="Q34" s="49"/>
      <c r="R34" s="49"/>
      <c r="S34" s="50"/>
    </row>
    <row r="35">
      <c r="A35" s="17" t="s">
        <v>48</v>
      </c>
      <c r="B35" s="37">
        <v>-623.4</v>
      </c>
      <c r="C35" s="37">
        <v>-823.1</v>
      </c>
      <c r="D35" s="37">
        <v>242.1</v>
      </c>
      <c r="E35" s="20">
        <f t="shared" ref="E35:E40" si="51">B35/$B$13</f>
        <v>-0.0002883793662</v>
      </c>
      <c r="F35" s="20">
        <f t="shared" ref="F35:F40" si="52">C35/$C$13</f>
        <v>-0.0003635775269</v>
      </c>
      <c r="G35" s="20">
        <f t="shared" ref="G35:G40" si="53">D35/$D$13</f>
        <v>0.000152512103</v>
      </c>
      <c r="H35" s="20">
        <f t="shared" ref="H35:I35" si="50">(B35-C35)/C35</f>
        <v>-0.2426193658</v>
      </c>
      <c r="I35" s="20">
        <f t="shared" si="50"/>
        <v>-4.399834779</v>
      </c>
      <c r="N35" s="51"/>
      <c r="O35" s="17"/>
      <c r="P35" s="17"/>
      <c r="Q35" s="17"/>
      <c r="R35" s="17"/>
      <c r="S35" s="52"/>
    </row>
    <row r="36">
      <c r="A36" s="17" t="s">
        <v>49</v>
      </c>
      <c r="B36" s="18">
        <v>1954.6</v>
      </c>
      <c r="C36" s="37">
        <v>-263.7</v>
      </c>
      <c r="D36" s="18">
        <v>1900.8</v>
      </c>
      <c r="E36" s="20">
        <f t="shared" si="51"/>
        <v>0.0009041807977</v>
      </c>
      <c r="F36" s="20">
        <f t="shared" si="52"/>
        <v>-0.0001164808575</v>
      </c>
      <c r="G36" s="20">
        <f t="shared" si="53"/>
        <v>0.001197418444</v>
      </c>
      <c r="H36" s="20">
        <f t="shared" ref="H36:I36" si="54">(B36-C36)/C36</f>
        <v>-8.412210846</v>
      </c>
      <c r="I36" s="20">
        <f t="shared" si="54"/>
        <v>-1.138731061</v>
      </c>
      <c r="N36" s="51"/>
      <c r="O36" s="17"/>
      <c r="P36" s="17"/>
      <c r="Q36" s="17"/>
      <c r="R36" s="17"/>
      <c r="S36" s="52"/>
    </row>
    <row r="37">
      <c r="A37" s="17" t="s">
        <v>50</v>
      </c>
      <c r="B37" s="37">
        <v>39.9</v>
      </c>
      <c r="C37" s="37">
        <v>0.0</v>
      </c>
      <c r="D37" s="37">
        <v>-41.4</v>
      </c>
      <c r="E37" s="20">
        <f t="shared" si="51"/>
        <v>0.00001845738966</v>
      </c>
      <c r="F37" s="20">
        <f t="shared" si="52"/>
        <v>0</v>
      </c>
      <c r="G37" s="20">
        <f t="shared" si="53"/>
        <v>-0.00002608013657</v>
      </c>
      <c r="H37" s="20"/>
      <c r="I37" s="20">
        <f>(C37-D37)/D37</f>
        <v>-1</v>
      </c>
      <c r="N37" s="51"/>
      <c r="O37" s="17"/>
      <c r="P37" s="17"/>
      <c r="Q37" s="17"/>
      <c r="R37" s="17"/>
      <c r="S37" s="52"/>
    </row>
    <row r="38">
      <c r="A38" s="17" t="s">
        <v>51</v>
      </c>
      <c r="B38" s="37">
        <v>42.6</v>
      </c>
      <c r="C38" s="37">
        <v>154.5</v>
      </c>
      <c r="D38" s="37">
        <v>-30.2</v>
      </c>
      <c r="E38" s="20">
        <f t="shared" si="51"/>
        <v>0.00001970638595</v>
      </c>
      <c r="F38" s="20">
        <f t="shared" si="52"/>
        <v>0.00006824532609</v>
      </c>
      <c r="G38" s="20">
        <f t="shared" si="53"/>
        <v>-0.00001902464069</v>
      </c>
      <c r="H38" s="20">
        <f t="shared" ref="H38:I38" si="55">(B38-C38)/C38</f>
        <v>-0.7242718447</v>
      </c>
      <c r="I38" s="20">
        <f t="shared" si="55"/>
        <v>-6.11589404</v>
      </c>
      <c r="N38" s="51"/>
      <c r="O38" s="17"/>
      <c r="P38" s="17"/>
      <c r="Q38" s="17"/>
      <c r="R38" s="17"/>
      <c r="S38" s="52"/>
    </row>
    <row r="39">
      <c r="A39" s="17" t="s">
        <v>52</v>
      </c>
      <c r="B39" s="37">
        <v>124.6</v>
      </c>
      <c r="C39" s="37">
        <v>734.0</v>
      </c>
      <c r="D39" s="37">
        <v>-85.3</v>
      </c>
      <c r="E39" s="20">
        <f t="shared" si="51"/>
        <v>0.00005763886595</v>
      </c>
      <c r="F39" s="20">
        <f t="shared" si="52"/>
        <v>0.0003242205136</v>
      </c>
      <c r="G39" s="20">
        <f t="shared" si="53"/>
        <v>-0.00005373516062</v>
      </c>
      <c r="H39" s="20">
        <f t="shared" ref="H39:I39" si="56">(B39-C39)/C39</f>
        <v>-0.8302452316</v>
      </c>
      <c r="I39" s="20">
        <f t="shared" si="56"/>
        <v>-9.604923798</v>
      </c>
      <c r="N39" s="51"/>
      <c r="O39" s="17"/>
      <c r="P39" s="17"/>
      <c r="Q39" s="17"/>
      <c r="R39" s="17"/>
      <c r="S39" s="52"/>
    </row>
    <row r="40">
      <c r="A40" s="17" t="s">
        <v>53</v>
      </c>
      <c r="B40" s="18">
        <v>1538.3</v>
      </c>
      <c r="C40" s="37">
        <v>-198.3</v>
      </c>
      <c r="D40" s="19">
        <v>1986.0</v>
      </c>
      <c r="E40" s="20">
        <f t="shared" si="51"/>
        <v>0.000711604073</v>
      </c>
      <c r="F40" s="20">
        <f t="shared" si="52"/>
        <v>-0.00008759254475</v>
      </c>
      <c r="G40" s="20">
        <f t="shared" si="53"/>
        <v>0.00125109061</v>
      </c>
      <c r="H40" s="20">
        <f t="shared" ref="H40:I40" si="57">(B40-C40)/C40</f>
        <v>-8.757438225</v>
      </c>
      <c r="I40" s="20">
        <f t="shared" si="57"/>
        <v>-1.099848943</v>
      </c>
      <c r="N40" s="51"/>
      <c r="O40" s="17"/>
      <c r="P40" s="17"/>
      <c r="Q40" s="17"/>
      <c r="R40" s="17"/>
      <c r="S40" s="52"/>
    </row>
    <row r="41">
      <c r="A41" s="45" t="s">
        <v>54</v>
      </c>
      <c r="B41" s="46"/>
      <c r="C41" s="46"/>
      <c r="D41" s="46"/>
      <c r="E41" s="47"/>
      <c r="F41" s="47"/>
      <c r="G41" s="47"/>
      <c r="H41" s="47"/>
      <c r="I41" s="47"/>
      <c r="N41" s="51"/>
      <c r="O41" s="17"/>
      <c r="P41" s="17"/>
      <c r="Q41" s="17"/>
      <c r="R41" s="17"/>
      <c r="S41" s="52"/>
    </row>
    <row r="42">
      <c r="A42" s="17" t="s">
        <v>55</v>
      </c>
      <c r="B42" s="18">
        <v>-14464.4</v>
      </c>
      <c r="C42" s="18">
        <v>50845.6</v>
      </c>
      <c r="D42" s="18">
        <v>-6181.8</v>
      </c>
      <c r="E42" s="20">
        <f t="shared" ref="E42:E49" si="59">B42/$B$13</f>
        <v>-0.006691104436</v>
      </c>
      <c r="F42" s="20">
        <f t="shared" ref="F42:F49" si="60">C42/$C$13</f>
        <v>0.02245938222</v>
      </c>
      <c r="G42" s="20">
        <f t="shared" ref="G42:G49" si="61">D42/$D$13</f>
        <v>-0.003894255755</v>
      </c>
      <c r="H42" s="20">
        <f t="shared" ref="H42:I42" si="58">(B42-C42)/C42</f>
        <v>-1.284476926</v>
      </c>
      <c r="I42" s="20">
        <f t="shared" si="58"/>
        <v>-9.225047721</v>
      </c>
      <c r="N42" s="51"/>
      <c r="O42" s="17"/>
      <c r="P42" s="17"/>
      <c r="Q42" s="17"/>
      <c r="R42" s="17"/>
      <c r="S42" s="52"/>
    </row>
    <row r="43">
      <c r="A43" s="17" t="s">
        <v>56</v>
      </c>
      <c r="B43" s="18">
        <v>4123.2</v>
      </c>
      <c r="C43" s="18">
        <v>-10102.7</v>
      </c>
      <c r="D43" s="18">
        <v>-3431.8</v>
      </c>
      <c r="E43" s="20">
        <f t="shared" si="59"/>
        <v>0.001907356116</v>
      </c>
      <c r="F43" s="20">
        <f t="shared" si="60"/>
        <v>-0.004462537579</v>
      </c>
      <c r="G43" s="20">
        <f t="shared" si="61"/>
        <v>-0.002161879534</v>
      </c>
      <c r="H43" s="20">
        <f t="shared" ref="H43:I43" si="62">(B43-C43)/C43</f>
        <v>-1.40812852</v>
      </c>
      <c r="I43" s="20">
        <f t="shared" si="62"/>
        <v>1.943848709</v>
      </c>
      <c r="N43" s="51"/>
      <c r="O43" s="17"/>
      <c r="P43" s="17"/>
      <c r="Q43" s="17"/>
      <c r="R43" s="17"/>
      <c r="S43" s="52"/>
    </row>
    <row r="44">
      <c r="A44" s="17" t="s">
        <v>50</v>
      </c>
      <c r="B44" s="37">
        <v>-74.7</v>
      </c>
      <c r="C44" s="18">
        <v>1329.2</v>
      </c>
      <c r="D44" s="37">
        <v>131.6</v>
      </c>
      <c r="E44" s="20">
        <f t="shared" si="59"/>
        <v>-0.0000345555641</v>
      </c>
      <c r="F44" s="20">
        <f t="shared" si="60"/>
        <v>0.000587130663</v>
      </c>
      <c r="G44" s="20">
        <f t="shared" si="61"/>
        <v>0.00008290207665</v>
      </c>
      <c r="H44" s="20">
        <f t="shared" ref="H44:I44" si="63">(B44-C44)/C44</f>
        <v>-1.056199218</v>
      </c>
      <c r="I44" s="20">
        <f t="shared" si="63"/>
        <v>9.100303951</v>
      </c>
      <c r="N44" s="51"/>
      <c r="O44" s="17"/>
      <c r="P44" s="17"/>
      <c r="Q44" s="17"/>
      <c r="R44" s="17"/>
      <c r="S44" s="52"/>
    </row>
    <row r="45">
      <c r="A45" s="17" t="s">
        <v>51</v>
      </c>
      <c r="B45" s="37">
        <v>63.9</v>
      </c>
      <c r="C45" s="37">
        <v>550.3</v>
      </c>
      <c r="D45" s="37">
        <v>-120.0</v>
      </c>
      <c r="E45" s="20">
        <f t="shared" si="59"/>
        <v>0.00002955957893</v>
      </c>
      <c r="F45" s="20">
        <f t="shared" si="60"/>
        <v>0.0002430770417</v>
      </c>
      <c r="G45" s="20">
        <f t="shared" si="61"/>
        <v>-0.00007559459877</v>
      </c>
      <c r="H45" s="20">
        <f t="shared" ref="H45:I45" si="64">(B45-C45)/C45</f>
        <v>-0.8838815192</v>
      </c>
      <c r="I45" s="20">
        <f t="shared" si="64"/>
        <v>-5.585833333</v>
      </c>
      <c r="N45" s="51"/>
      <c r="O45" s="17"/>
      <c r="P45" s="17"/>
      <c r="Q45" s="17"/>
      <c r="R45" s="17"/>
      <c r="S45" s="52"/>
    </row>
    <row r="46">
      <c r="A46" s="17" t="s">
        <v>57</v>
      </c>
      <c r="B46" s="37">
        <v>0.0</v>
      </c>
      <c r="C46" s="37">
        <v>6.0</v>
      </c>
      <c r="D46" s="37">
        <v>-3.4</v>
      </c>
      <c r="E46" s="20">
        <f t="shared" si="59"/>
        <v>0</v>
      </c>
      <c r="F46" s="20">
        <f t="shared" si="60"/>
        <v>0.000002650303926</v>
      </c>
      <c r="G46" s="20">
        <f t="shared" si="61"/>
        <v>-0.000002141846965</v>
      </c>
      <c r="H46" s="20">
        <f t="shared" ref="H46:I46" si="65">(B46-C46)/C46</f>
        <v>-1</v>
      </c>
      <c r="I46" s="20">
        <f t="shared" si="65"/>
        <v>-2.764705882</v>
      </c>
      <c r="N46" s="51"/>
      <c r="O46" s="17"/>
      <c r="P46" s="17"/>
      <c r="Q46" s="17"/>
      <c r="R46" s="17"/>
      <c r="S46" s="52"/>
    </row>
    <row r="47">
      <c r="A47" s="17" t="s">
        <v>58</v>
      </c>
      <c r="B47" s="19">
        <v>-10352.0</v>
      </c>
      <c r="C47" s="18">
        <v>42628.4</v>
      </c>
      <c r="D47" s="18">
        <v>-9605.4</v>
      </c>
      <c r="E47" s="20">
        <f t="shared" si="59"/>
        <v>-0.004788744304</v>
      </c>
      <c r="F47" s="20">
        <f t="shared" si="60"/>
        <v>0.01882970265</v>
      </c>
      <c r="G47" s="20">
        <f t="shared" si="61"/>
        <v>-0.006050969658</v>
      </c>
      <c r="H47" s="20">
        <f t="shared" ref="H47:I47" si="66">(B47-C47)/C47</f>
        <v>-1.2428428</v>
      </c>
      <c r="I47" s="20">
        <f t="shared" si="66"/>
        <v>-5.43796198</v>
      </c>
      <c r="N47" s="51"/>
      <c r="O47" s="17"/>
      <c r="P47" s="17"/>
      <c r="Q47" s="17"/>
      <c r="R47" s="17"/>
      <c r="S47" s="52"/>
    </row>
    <row r="48">
      <c r="A48" s="17" t="s">
        <v>59</v>
      </c>
      <c r="B48" s="18">
        <v>-8813.7</v>
      </c>
      <c r="C48" s="18">
        <v>42430.1</v>
      </c>
      <c r="D48" s="18">
        <v>-7619.4</v>
      </c>
      <c r="E48" s="20">
        <f t="shared" si="59"/>
        <v>-0.004077140231</v>
      </c>
      <c r="F48" s="20">
        <f t="shared" si="60"/>
        <v>0.0187421101</v>
      </c>
      <c r="G48" s="20">
        <f t="shared" si="61"/>
        <v>-0.004799879049</v>
      </c>
      <c r="H48" s="20">
        <f t="shared" ref="H48:I48" si="67">(B48-C48)/C48</f>
        <v>-1.207722819</v>
      </c>
      <c r="I48" s="20">
        <f t="shared" si="67"/>
        <v>-6.568693073</v>
      </c>
      <c r="N48" s="51"/>
      <c r="O48" s="17"/>
      <c r="P48" s="17"/>
      <c r="Q48" s="17"/>
      <c r="R48" s="17"/>
      <c r="S48" s="52"/>
    </row>
    <row r="49">
      <c r="A49" s="17" t="s">
        <v>60</v>
      </c>
      <c r="B49" s="19">
        <v>842214.0</v>
      </c>
      <c r="C49" s="18">
        <v>1035724.8</v>
      </c>
      <c r="D49" s="18">
        <v>585261.2</v>
      </c>
      <c r="E49" s="20">
        <f t="shared" si="59"/>
        <v>0.3896008014</v>
      </c>
      <c r="F49" s="20">
        <f t="shared" si="60"/>
        <v>0.4574975839</v>
      </c>
      <c r="G49" s="20">
        <f t="shared" si="61"/>
        <v>0.3686882132</v>
      </c>
      <c r="H49" s="20">
        <f t="shared" ref="H49:I49" si="68">(B49-C49)/C49</f>
        <v>-0.1868361171</v>
      </c>
      <c r="I49" s="20">
        <f t="shared" si="68"/>
        <v>0.7696795892</v>
      </c>
      <c r="N49" s="51"/>
      <c r="O49" s="17"/>
      <c r="P49" s="17"/>
      <c r="Q49" s="17"/>
      <c r="R49" s="17"/>
      <c r="S49" s="52"/>
    </row>
    <row r="50">
      <c r="A50" s="53" t="s">
        <v>61</v>
      </c>
      <c r="B50" s="46"/>
      <c r="C50" s="46"/>
      <c r="D50" s="46"/>
      <c r="E50" s="47"/>
      <c r="F50" s="47"/>
      <c r="G50" s="47"/>
      <c r="H50" s="47"/>
      <c r="I50" s="47"/>
      <c r="N50" s="51"/>
      <c r="O50" s="17"/>
      <c r="P50" s="17"/>
      <c r="Q50" s="17"/>
      <c r="R50" s="17"/>
      <c r="S50" s="52"/>
    </row>
    <row r="51">
      <c r="A51" s="17" t="s">
        <v>62</v>
      </c>
      <c r="B51" s="19">
        <v>851740.0</v>
      </c>
      <c r="C51" s="18">
        <v>992923.4</v>
      </c>
      <c r="D51" s="18">
        <v>592359.2</v>
      </c>
      <c r="E51" s="20">
        <f t="shared" ref="E51:E53" si="70">B51/$B$13</f>
        <v>0.3940074453</v>
      </c>
      <c r="F51" s="20">
        <f t="shared" ref="F51:F53" si="71">C51/$C$13</f>
        <v>0.4385914642</v>
      </c>
      <c r="G51" s="20">
        <f t="shared" ref="G51:G53" si="72">D51/$D$13</f>
        <v>0.3731596337</v>
      </c>
      <c r="H51" s="20">
        <f t="shared" ref="H51:I51" si="69">(B51-C51)/C51</f>
        <v>-0.1421896191</v>
      </c>
      <c r="I51" s="20">
        <f t="shared" si="69"/>
        <v>0.6762184161</v>
      </c>
      <c r="N51" s="51"/>
      <c r="O51" s="17"/>
      <c r="P51" s="17"/>
      <c r="Q51" s="17"/>
      <c r="R51" s="17"/>
      <c r="S51" s="52"/>
    </row>
    <row r="52">
      <c r="A52" s="17" t="s">
        <v>63</v>
      </c>
      <c r="B52" s="37">
        <v>-712.3</v>
      </c>
      <c r="C52" s="37">
        <v>371.3</v>
      </c>
      <c r="D52" s="37">
        <v>521.4</v>
      </c>
      <c r="E52" s="20">
        <f t="shared" si="70"/>
        <v>-0.0003295037257</v>
      </c>
      <c r="F52" s="20">
        <f t="shared" si="71"/>
        <v>0.0001640096413</v>
      </c>
      <c r="G52" s="20">
        <f t="shared" si="72"/>
        <v>0.0003284585316</v>
      </c>
      <c r="H52" s="20">
        <f t="shared" ref="H52:I52" si="73">(B52-C52)/C52</f>
        <v>-2.918394829</v>
      </c>
      <c r="I52" s="20">
        <f t="shared" si="73"/>
        <v>-0.2878787879</v>
      </c>
      <c r="N52" s="51"/>
      <c r="O52" s="17"/>
      <c r="P52" s="17"/>
      <c r="Q52" s="17"/>
      <c r="R52" s="17"/>
      <c r="S52" s="52"/>
    </row>
    <row r="53">
      <c r="A53" s="42" t="s">
        <v>46</v>
      </c>
      <c r="B53" s="26">
        <v>851027.7</v>
      </c>
      <c r="C53" s="26">
        <v>993294.7</v>
      </c>
      <c r="D53" s="26">
        <v>592880.6</v>
      </c>
      <c r="E53" s="27">
        <f t="shared" si="70"/>
        <v>0.3936779416</v>
      </c>
      <c r="F53" s="27">
        <f t="shared" si="71"/>
        <v>0.4387554738</v>
      </c>
      <c r="G53" s="27">
        <f t="shared" si="72"/>
        <v>0.3734880923</v>
      </c>
      <c r="H53" s="27">
        <f t="shared" ref="H53:I53" si="74">(B53-C53)/C53</f>
        <v>-0.1432273826</v>
      </c>
      <c r="I53" s="27">
        <f t="shared" si="74"/>
        <v>0.6753705552</v>
      </c>
      <c r="N53" s="54"/>
      <c r="O53" s="55"/>
      <c r="P53" s="55"/>
      <c r="Q53" s="55"/>
      <c r="R53" s="55"/>
      <c r="S53" s="56"/>
    </row>
    <row r="54">
      <c r="A54" s="53" t="s">
        <v>64</v>
      </c>
      <c r="B54" s="46"/>
      <c r="C54" s="46"/>
      <c r="D54" s="46"/>
      <c r="E54" s="47"/>
      <c r="F54" s="47"/>
      <c r="G54" s="47"/>
      <c r="H54" s="47"/>
      <c r="I54" s="47"/>
      <c r="N54" s="53"/>
    </row>
    <row r="55">
      <c r="A55" s="17" t="s">
        <v>62</v>
      </c>
      <c r="B55" s="18">
        <v>843751.9</v>
      </c>
      <c r="C55" s="18">
        <v>1035518.1</v>
      </c>
      <c r="D55" s="18">
        <v>584737.3</v>
      </c>
      <c r="E55" s="20">
        <f t="shared" ref="E55:E57" si="76">B55/$B$13</f>
        <v>0.3903122204</v>
      </c>
      <c r="F55" s="20">
        <f t="shared" ref="F55:F57" si="77">C55/$C$13</f>
        <v>0.4574062809</v>
      </c>
      <c r="G55" s="20">
        <f t="shared" ref="G55:G57" si="78">D55/$D$13</f>
        <v>0.3683581798</v>
      </c>
      <c r="H55" s="20">
        <f t="shared" ref="H55:I55" si="75">(B55-C55)/C55</f>
        <v>-0.185188651</v>
      </c>
      <c r="I55" s="20">
        <f t="shared" si="75"/>
        <v>0.7709116555</v>
      </c>
      <c r="N55" s="17"/>
    </row>
    <row r="56">
      <c r="A56" s="17" t="s">
        <v>63</v>
      </c>
      <c r="B56" s="18">
        <v>-1537.9</v>
      </c>
      <c r="C56" s="37">
        <v>206.7</v>
      </c>
      <c r="D56" s="37">
        <v>523.9</v>
      </c>
      <c r="E56" s="20">
        <f t="shared" si="76"/>
        <v>-0.0007114190365</v>
      </c>
      <c r="F56" s="20">
        <f t="shared" si="77"/>
        <v>0.00009130297024</v>
      </c>
      <c r="G56" s="20">
        <f t="shared" si="78"/>
        <v>0.0003300334191</v>
      </c>
      <c r="H56" s="20">
        <f t="shared" ref="H56:I56" si="79">(B56-C56)/C56</f>
        <v>-8.440251572</v>
      </c>
      <c r="I56" s="20">
        <f t="shared" si="79"/>
        <v>-0.6054590571</v>
      </c>
      <c r="N56" s="17"/>
    </row>
    <row r="57">
      <c r="A57" s="17" t="s">
        <v>60</v>
      </c>
      <c r="B57" s="19">
        <v>842214.0</v>
      </c>
      <c r="C57" s="18">
        <v>1035724.8</v>
      </c>
      <c r="D57" s="18">
        <v>585261.2</v>
      </c>
      <c r="E57" s="20">
        <f t="shared" si="76"/>
        <v>0.3896008014</v>
      </c>
      <c r="F57" s="20">
        <f t="shared" si="77"/>
        <v>0.4574975839</v>
      </c>
      <c r="G57" s="20">
        <f t="shared" si="78"/>
        <v>0.3686882132</v>
      </c>
      <c r="H57" s="20">
        <f t="shared" ref="H57:I57" si="80">(B57-C57)/C57</f>
        <v>-0.1868361171</v>
      </c>
      <c r="I57" s="20">
        <f t="shared" si="80"/>
        <v>0.7696795892</v>
      </c>
      <c r="N57" s="17"/>
    </row>
    <row r="58">
      <c r="A58" s="53" t="s">
        <v>65</v>
      </c>
      <c r="B58" s="46"/>
      <c r="C58" s="46"/>
      <c r="D58" s="46"/>
      <c r="E58" s="47"/>
      <c r="F58" s="47"/>
      <c r="G58" s="47"/>
      <c r="H58" s="47"/>
      <c r="I58" s="47"/>
      <c r="N58" s="53"/>
    </row>
    <row r="59">
      <c r="A59" s="17" t="s">
        <v>66</v>
      </c>
      <c r="B59" s="37" t="s">
        <v>67</v>
      </c>
      <c r="C59" s="37" t="s">
        <v>68</v>
      </c>
      <c r="D59" s="37" t="s">
        <v>69</v>
      </c>
      <c r="E59" s="20"/>
      <c r="F59" s="20"/>
      <c r="G59" s="20"/>
      <c r="H59" s="20"/>
      <c r="I59" s="20"/>
      <c r="N59" s="17"/>
    </row>
    <row r="60">
      <c r="A60" s="17" t="s">
        <v>70</v>
      </c>
      <c r="B60" s="37">
        <v>32.85</v>
      </c>
      <c r="C60" s="37">
        <v>38.29</v>
      </c>
      <c r="D60" s="37">
        <v>22.84</v>
      </c>
      <c r="E60" s="20"/>
      <c r="F60" s="20"/>
      <c r="G60" s="20"/>
      <c r="H60" s="20"/>
      <c r="I60" s="20"/>
      <c r="N60" s="17"/>
    </row>
    <row r="61">
      <c r="E61" s="3"/>
      <c r="F61" s="3"/>
      <c r="G61" s="3"/>
      <c r="H61" s="3"/>
      <c r="I61" s="3"/>
    </row>
    <row r="62">
      <c r="E62" s="3"/>
      <c r="F62" s="3"/>
      <c r="G62" s="3"/>
      <c r="H62" s="3"/>
      <c r="I62" s="3"/>
    </row>
    <row r="63">
      <c r="E63" s="3"/>
      <c r="F63" s="3"/>
      <c r="G63" s="3"/>
      <c r="H63" s="3"/>
      <c r="I63" s="3"/>
    </row>
    <row r="64">
      <c r="E64" s="3"/>
      <c r="F64" s="3"/>
      <c r="G64" s="3"/>
      <c r="H64" s="3"/>
      <c r="I64" s="3"/>
    </row>
    <row r="65">
      <c r="E65" s="3"/>
      <c r="F65" s="3"/>
      <c r="G65" s="3"/>
      <c r="H65" s="3"/>
      <c r="I65" s="3"/>
    </row>
    <row r="66">
      <c r="E66" s="3"/>
      <c r="F66" s="3"/>
      <c r="G66" s="3"/>
      <c r="H66" s="3"/>
      <c r="I66" s="3"/>
    </row>
    <row r="67">
      <c r="E67" s="3"/>
      <c r="F67" s="3"/>
      <c r="G67" s="3"/>
      <c r="H67" s="3"/>
      <c r="I67" s="3"/>
    </row>
    <row r="68">
      <c r="E68" s="3"/>
      <c r="F68" s="3"/>
      <c r="G68" s="3"/>
      <c r="H68" s="3"/>
      <c r="I68" s="3"/>
    </row>
    <row r="69">
      <c r="E69" s="3"/>
      <c r="F69" s="3"/>
      <c r="G69" s="3"/>
      <c r="H69" s="3"/>
      <c r="I69" s="3"/>
    </row>
    <row r="70">
      <c r="E70" s="3"/>
      <c r="F70" s="3"/>
      <c r="G70" s="3"/>
      <c r="H70" s="3"/>
      <c r="I70" s="3"/>
    </row>
    <row r="71">
      <c r="E71" s="3"/>
      <c r="F71" s="3"/>
      <c r="G71" s="3"/>
      <c r="H71" s="3"/>
      <c r="I71" s="3"/>
    </row>
    <row r="72">
      <c r="E72" s="3"/>
      <c r="F72" s="3"/>
      <c r="G72" s="3"/>
      <c r="H72" s="3"/>
      <c r="I72" s="3"/>
    </row>
    <row r="73">
      <c r="E73" s="3"/>
      <c r="F73" s="3"/>
      <c r="G73" s="3"/>
      <c r="H73" s="3"/>
      <c r="I73" s="3"/>
    </row>
    <row r="74">
      <c r="E74" s="3"/>
      <c r="F74" s="3"/>
      <c r="G74" s="3"/>
      <c r="H74" s="3"/>
      <c r="I74" s="3"/>
    </row>
    <row r="75">
      <c r="E75" s="3"/>
      <c r="F75" s="3"/>
      <c r="G75" s="3"/>
      <c r="H75" s="3"/>
      <c r="I75" s="3"/>
    </row>
    <row r="76">
      <c r="E76" s="3"/>
      <c r="F76" s="3"/>
      <c r="G76" s="3"/>
      <c r="H76" s="3"/>
      <c r="I76" s="3"/>
    </row>
    <row r="77">
      <c r="E77" s="3"/>
      <c r="F77" s="3"/>
      <c r="G77" s="3"/>
      <c r="H77" s="3"/>
      <c r="I77" s="3"/>
    </row>
    <row r="78">
      <c r="E78" s="3"/>
      <c r="F78" s="3"/>
      <c r="G78" s="3"/>
      <c r="H78" s="3"/>
      <c r="I78" s="3"/>
    </row>
    <row r="79">
      <c r="E79" s="3"/>
      <c r="F79" s="3"/>
      <c r="G79" s="3"/>
      <c r="H79" s="3"/>
      <c r="I79" s="3"/>
    </row>
    <row r="80">
      <c r="E80" s="3"/>
      <c r="F80" s="3"/>
      <c r="G80" s="3"/>
      <c r="H80" s="3"/>
      <c r="I80" s="3"/>
    </row>
    <row r="81">
      <c r="E81" s="3"/>
      <c r="F81" s="3"/>
      <c r="G81" s="3"/>
      <c r="H81" s="3"/>
      <c r="I81" s="3"/>
    </row>
    <row r="82">
      <c r="E82" s="3"/>
      <c r="F82" s="3"/>
      <c r="G82" s="3"/>
      <c r="H82" s="3"/>
      <c r="I82" s="3"/>
    </row>
    <row r="83">
      <c r="E83" s="3"/>
      <c r="F83" s="3"/>
      <c r="G83" s="3"/>
      <c r="H83" s="3"/>
      <c r="I83" s="3"/>
    </row>
    <row r="84">
      <c r="E84" s="3"/>
      <c r="F84" s="3"/>
      <c r="G84" s="3"/>
      <c r="H84" s="3"/>
      <c r="I84" s="3"/>
    </row>
    <row r="85">
      <c r="E85" s="3"/>
      <c r="F85" s="3"/>
      <c r="G85" s="3"/>
      <c r="H85" s="3"/>
      <c r="I85" s="3"/>
    </row>
    <row r="86">
      <c r="E86" s="3"/>
      <c r="F86" s="3"/>
      <c r="G86" s="3"/>
      <c r="H86" s="3"/>
      <c r="I86" s="3"/>
    </row>
    <row r="87">
      <c r="E87" s="3"/>
      <c r="F87" s="3"/>
      <c r="G87" s="3"/>
      <c r="H87" s="3"/>
      <c r="I87" s="3"/>
    </row>
    <row r="88">
      <c r="E88" s="3"/>
      <c r="F88" s="3"/>
      <c r="G88" s="3"/>
      <c r="H88" s="3"/>
      <c r="I88" s="3"/>
    </row>
    <row r="89">
      <c r="E89" s="3"/>
      <c r="F89" s="3"/>
      <c r="G89" s="3"/>
      <c r="H89" s="3"/>
      <c r="I89" s="3"/>
    </row>
    <row r="90">
      <c r="E90" s="3"/>
      <c r="F90" s="3"/>
      <c r="G90" s="3"/>
      <c r="H90" s="3"/>
      <c r="I90" s="3"/>
    </row>
    <row r="91">
      <c r="E91" s="3"/>
      <c r="F91" s="3"/>
      <c r="G91" s="3"/>
      <c r="H91" s="3"/>
      <c r="I91" s="3"/>
    </row>
    <row r="92">
      <c r="E92" s="3"/>
      <c r="F92" s="3"/>
      <c r="G92" s="3"/>
      <c r="H92" s="3"/>
      <c r="I92" s="3"/>
    </row>
    <row r="93">
      <c r="E93" s="3"/>
      <c r="F93" s="3"/>
      <c r="G93" s="3"/>
      <c r="H93" s="3"/>
      <c r="I93" s="3"/>
    </row>
    <row r="94">
      <c r="E94" s="3"/>
      <c r="F94" s="3"/>
      <c r="G94" s="3"/>
      <c r="H94" s="3"/>
      <c r="I94" s="3"/>
    </row>
    <row r="95">
      <c r="E95" s="3"/>
      <c r="F95" s="3"/>
      <c r="G95" s="3"/>
      <c r="H95" s="3"/>
      <c r="I95" s="3"/>
    </row>
    <row r="96">
      <c r="E96" s="3"/>
      <c r="F96" s="3"/>
      <c r="G96" s="3"/>
      <c r="H96" s="3"/>
      <c r="I96" s="3"/>
    </row>
    <row r="97">
      <c r="E97" s="3"/>
      <c r="F97" s="3"/>
      <c r="G97" s="3"/>
      <c r="H97" s="3"/>
      <c r="I97" s="3"/>
    </row>
    <row r="98">
      <c r="E98" s="3"/>
      <c r="F98" s="3"/>
      <c r="G98" s="3"/>
      <c r="H98" s="3"/>
      <c r="I98" s="3"/>
    </row>
    <row r="99">
      <c r="E99" s="3"/>
      <c r="F99" s="3"/>
      <c r="G99" s="3"/>
      <c r="H99" s="3"/>
      <c r="I99" s="3"/>
    </row>
    <row r="100">
      <c r="E100" s="3"/>
      <c r="F100" s="3"/>
      <c r="G100" s="3"/>
      <c r="H100" s="3"/>
      <c r="I100" s="3"/>
    </row>
    <row r="101">
      <c r="E101" s="3"/>
      <c r="F101" s="3"/>
      <c r="G101" s="3"/>
      <c r="H101" s="3"/>
      <c r="I101" s="3"/>
    </row>
    <row r="102">
      <c r="E102" s="3"/>
      <c r="F102" s="3"/>
      <c r="G102" s="3"/>
      <c r="H102" s="3"/>
      <c r="I102" s="3"/>
    </row>
    <row r="103">
      <c r="E103" s="3"/>
      <c r="F103" s="3"/>
      <c r="G103" s="3"/>
      <c r="H103" s="3"/>
      <c r="I103" s="3"/>
    </row>
    <row r="104">
      <c r="E104" s="3"/>
      <c r="F104" s="3"/>
      <c r="G104" s="3"/>
      <c r="H104" s="3"/>
      <c r="I104" s="3"/>
    </row>
    <row r="105">
      <c r="E105" s="3"/>
      <c r="F105" s="3"/>
      <c r="G105" s="3"/>
      <c r="H105" s="3"/>
      <c r="I105" s="3"/>
    </row>
    <row r="106">
      <c r="E106" s="3"/>
      <c r="F106" s="3"/>
      <c r="G106" s="3"/>
      <c r="H106" s="3"/>
      <c r="I106" s="3"/>
    </row>
    <row r="107">
      <c r="E107" s="3"/>
      <c r="F107" s="3"/>
      <c r="G107" s="3"/>
      <c r="H107" s="3"/>
      <c r="I107" s="3"/>
    </row>
    <row r="108">
      <c r="E108" s="3"/>
      <c r="F108" s="3"/>
      <c r="G108" s="3"/>
      <c r="H108" s="3"/>
      <c r="I108" s="3"/>
    </row>
    <row r="109">
      <c r="E109" s="3"/>
      <c r="F109" s="3"/>
      <c r="G109" s="3"/>
      <c r="H109" s="3"/>
      <c r="I109" s="3"/>
    </row>
    <row r="110">
      <c r="E110" s="3"/>
      <c r="F110" s="3"/>
      <c r="G110" s="3"/>
      <c r="H110" s="3"/>
      <c r="I110" s="3"/>
    </row>
    <row r="111">
      <c r="E111" s="3"/>
      <c r="F111" s="3"/>
      <c r="G111" s="3"/>
      <c r="H111" s="3"/>
      <c r="I111" s="3"/>
    </row>
    <row r="112">
      <c r="E112" s="3"/>
      <c r="F112" s="3"/>
      <c r="G112" s="3"/>
      <c r="H112" s="3"/>
      <c r="I112" s="3"/>
    </row>
    <row r="113">
      <c r="E113" s="3"/>
      <c r="F113" s="3"/>
      <c r="G113" s="3"/>
      <c r="H113" s="3"/>
      <c r="I113" s="3"/>
    </row>
    <row r="114">
      <c r="E114" s="3"/>
      <c r="F114" s="3"/>
      <c r="G114" s="3"/>
      <c r="H114" s="3"/>
      <c r="I114" s="3"/>
    </row>
    <row r="115">
      <c r="E115" s="3"/>
      <c r="F115" s="3"/>
      <c r="G115" s="3"/>
      <c r="H115" s="3"/>
      <c r="I115" s="3"/>
    </row>
    <row r="116">
      <c r="E116" s="3"/>
      <c r="F116" s="3"/>
      <c r="G116" s="3"/>
      <c r="H116" s="3"/>
      <c r="I116" s="3"/>
    </row>
    <row r="117">
      <c r="E117" s="3"/>
      <c r="F117" s="3"/>
      <c r="G117" s="3"/>
      <c r="H117" s="3"/>
      <c r="I117" s="3"/>
    </row>
    <row r="118">
      <c r="E118" s="3"/>
      <c r="F118" s="3"/>
      <c r="G118" s="3"/>
      <c r="H118" s="3"/>
      <c r="I118" s="3"/>
    </row>
    <row r="119">
      <c r="E119" s="3"/>
      <c r="F119" s="3"/>
      <c r="G119" s="3"/>
      <c r="H119" s="3"/>
      <c r="I119" s="3"/>
    </row>
    <row r="120">
      <c r="E120" s="3"/>
      <c r="F120" s="3"/>
      <c r="G120" s="3"/>
      <c r="H120" s="3"/>
      <c r="I120" s="3"/>
    </row>
    <row r="121">
      <c r="E121" s="3"/>
      <c r="F121" s="3"/>
      <c r="G121" s="3"/>
      <c r="H121" s="3"/>
      <c r="I121" s="3"/>
    </row>
    <row r="122">
      <c r="E122" s="3"/>
      <c r="F122" s="3"/>
      <c r="G122" s="3"/>
      <c r="H122" s="3"/>
      <c r="I122" s="3"/>
    </row>
    <row r="123">
      <c r="E123" s="3"/>
      <c r="F123" s="3"/>
      <c r="G123" s="3"/>
      <c r="H123" s="3"/>
      <c r="I123" s="3"/>
    </row>
    <row r="124">
      <c r="E124" s="3"/>
      <c r="F124" s="3"/>
      <c r="G124" s="3"/>
      <c r="H124" s="3"/>
      <c r="I124" s="3"/>
    </row>
    <row r="125">
      <c r="E125" s="3"/>
      <c r="F125" s="3"/>
      <c r="G125" s="3"/>
      <c r="H125" s="3"/>
      <c r="I125" s="3"/>
    </row>
    <row r="126">
      <c r="E126" s="3"/>
      <c r="F126" s="3"/>
      <c r="G126" s="3"/>
      <c r="H126" s="3"/>
      <c r="I126" s="3"/>
    </row>
    <row r="127">
      <c r="E127" s="3"/>
      <c r="F127" s="3"/>
      <c r="G127" s="3"/>
      <c r="H127" s="3"/>
      <c r="I127" s="3"/>
    </row>
    <row r="128">
      <c r="E128" s="3"/>
      <c r="F128" s="3"/>
      <c r="G128" s="3"/>
      <c r="H128" s="3"/>
      <c r="I128" s="3"/>
    </row>
    <row r="129">
      <c r="E129" s="3"/>
      <c r="F129" s="3"/>
      <c r="G129" s="3"/>
      <c r="H129" s="3"/>
      <c r="I129" s="3"/>
    </row>
    <row r="130">
      <c r="E130" s="3"/>
      <c r="F130" s="3"/>
      <c r="G130" s="3"/>
      <c r="H130" s="3"/>
      <c r="I130" s="3"/>
    </row>
    <row r="131">
      <c r="E131" s="3"/>
      <c r="F131" s="3"/>
      <c r="G131" s="3"/>
      <c r="H131" s="3"/>
      <c r="I131" s="3"/>
    </row>
    <row r="132">
      <c r="E132" s="3"/>
      <c r="F132" s="3"/>
      <c r="G132" s="3"/>
      <c r="H132" s="3"/>
      <c r="I132" s="3"/>
    </row>
    <row r="133">
      <c r="E133" s="3"/>
      <c r="F133" s="3"/>
      <c r="G133" s="3"/>
      <c r="H133" s="3"/>
      <c r="I133" s="3"/>
    </row>
    <row r="134">
      <c r="E134" s="3"/>
      <c r="F134" s="3"/>
      <c r="G134" s="3"/>
      <c r="H134" s="3"/>
      <c r="I134" s="3"/>
    </row>
    <row r="135">
      <c r="E135" s="3"/>
      <c r="F135" s="3"/>
      <c r="G135" s="3"/>
      <c r="H135" s="3"/>
      <c r="I135" s="3"/>
    </row>
    <row r="136">
      <c r="E136" s="3"/>
      <c r="F136" s="3"/>
      <c r="G136" s="3"/>
      <c r="H136" s="3"/>
      <c r="I136" s="3"/>
    </row>
    <row r="137">
      <c r="E137" s="3"/>
      <c r="F137" s="3"/>
      <c r="G137" s="3"/>
      <c r="H137" s="3"/>
      <c r="I137" s="3"/>
    </row>
    <row r="138">
      <c r="E138" s="3"/>
      <c r="F138" s="3"/>
      <c r="G138" s="3"/>
      <c r="H138" s="3"/>
      <c r="I138" s="3"/>
    </row>
    <row r="139">
      <c r="E139" s="3"/>
      <c r="F139" s="3"/>
      <c r="G139" s="3"/>
      <c r="H139" s="3"/>
      <c r="I139" s="3"/>
    </row>
    <row r="140">
      <c r="E140" s="3"/>
      <c r="F140" s="3"/>
      <c r="G140" s="3"/>
      <c r="H140" s="3"/>
      <c r="I140" s="3"/>
    </row>
    <row r="141">
      <c r="E141" s="3"/>
      <c r="F141" s="3"/>
      <c r="G141" s="3"/>
      <c r="H141" s="3"/>
      <c r="I141" s="3"/>
    </row>
    <row r="142">
      <c r="E142" s="3"/>
      <c r="F142" s="3"/>
      <c r="G142" s="3"/>
      <c r="H142" s="3"/>
      <c r="I142" s="3"/>
    </row>
    <row r="143">
      <c r="E143" s="3"/>
      <c r="F143" s="3"/>
      <c r="G143" s="3"/>
      <c r="H143" s="3"/>
      <c r="I143" s="3"/>
    </row>
    <row r="144">
      <c r="E144" s="3"/>
      <c r="F144" s="3"/>
      <c r="G144" s="3"/>
      <c r="H144" s="3"/>
      <c r="I144" s="3"/>
    </row>
    <row r="145">
      <c r="E145" s="3"/>
      <c r="F145" s="3"/>
      <c r="G145" s="3"/>
      <c r="H145" s="3"/>
      <c r="I145" s="3"/>
    </row>
    <row r="146">
      <c r="E146" s="3"/>
      <c r="F146" s="3"/>
      <c r="G146" s="3"/>
      <c r="H146" s="3"/>
      <c r="I146" s="3"/>
    </row>
    <row r="147">
      <c r="E147" s="3"/>
      <c r="F147" s="3"/>
      <c r="G147" s="3"/>
      <c r="H147" s="3"/>
      <c r="I147" s="3"/>
    </row>
    <row r="148">
      <c r="E148" s="3"/>
      <c r="F148" s="3"/>
      <c r="G148" s="3"/>
      <c r="H148" s="3"/>
      <c r="I148" s="3"/>
    </row>
    <row r="149">
      <c r="E149" s="3"/>
      <c r="F149" s="3"/>
      <c r="G149" s="3"/>
      <c r="H149" s="3"/>
      <c r="I149" s="3"/>
    </row>
    <row r="150">
      <c r="E150" s="3"/>
      <c r="F150" s="3"/>
      <c r="G150" s="3"/>
      <c r="H150" s="3"/>
      <c r="I150" s="3"/>
    </row>
    <row r="151">
      <c r="E151" s="3"/>
      <c r="F151" s="3"/>
      <c r="G151" s="3"/>
      <c r="H151" s="3"/>
      <c r="I151" s="3"/>
    </row>
    <row r="152">
      <c r="E152" s="3"/>
      <c r="F152" s="3"/>
      <c r="G152" s="3"/>
      <c r="H152" s="3"/>
      <c r="I152" s="3"/>
    </row>
    <row r="153">
      <c r="E153" s="3"/>
      <c r="F153" s="3"/>
      <c r="G153" s="3"/>
      <c r="H153" s="3"/>
      <c r="I153" s="3"/>
    </row>
    <row r="154">
      <c r="E154" s="3"/>
      <c r="F154" s="3"/>
      <c r="G154" s="3"/>
      <c r="H154" s="3"/>
      <c r="I154" s="3"/>
    </row>
    <row r="155">
      <c r="E155" s="3"/>
      <c r="F155" s="3"/>
      <c r="G155" s="3"/>
      <c r="H155" s="3"/>
      <c r="I155" s="3"/>
    </row>
    <row r="156">
      <c r="E156" s="3"/>
      <c r="F156" s="3"/>
      <c r="G156" s="3"/>
      <c r="H156" s="3"/>
      <c r="I156" s="3"/>
    </row>
    <row r="157">
      <c r="E157" s="3"/>
      <c r="F157" s="3"/>
      <c r="G157" s="3"/>
      <c r="H157" s="3"/>
      <c r="I157" s="3"/>
    </row>
    <row r="158">
      <c r="E158" s="3"/>
      <c r="F158" s="3"/>
      <c r="G158" s="3"/>
      <c r="H158" s="3"/>
      <c r="I158" s="3"/>
    </row>
    <row r="159">
      <c r="E159" s="3"/>
      <c r="F159" s="3"/>
      <c r="G159" s="3"/>
      <c r="H159" s="3"/>
      <c r="I159" s="3"/>
    </row>
    <row r="160">
      <c r="E160" s="3"/>
      <c r="F160" s="3"/>
      <c r="G160" s="3"/>
      <c r="H160" s="3"/>
      <c r="I160" s="3"/>
    </row>
    <row r="161">
      <c r="E161" s="3"/>
      <c r="F161" s="3"/>
      <c r="G161" s="3"/>
      <c r="H161" s="3"/>
      <c r="I161" s="3"/>
    </row>
    <row r="162">
      <c r="E162" s="3"/>
      <c r="F162" s="3"/>
      <c r="G162" s="3"/>
      <c r="H162" s="3"/>
      <c r="I162" s="3"/>
    </row>
    <row r="163">
      <c r="E163" s="3"/>
      <c r="F163" s="3"/>
      <c r="G163" s="3"/>
      <c r="H163" s="3"/>
      <c r="I163" s="3"/>
    </row>
    <row r="164">
      <c r="E164" s="3"/>
      <c r="F164" s="3"/>
      <c r="G164" s="3"/>
      <c r="H164" s="3"/>
      <c r="I164" s="3"/>
    </row>
    <row r="165">
      <c r="E165" s="3"/>
      <c r="F165" s="3"/>
      <c r="G165" s="3"/>
      <c r="H165" s="3"/>
      <c r="I165" s="3"/>
    </row>
    <row r="166">
      <c r="E166" s="3"/>
      <c r="F166" s="3"/>
      <c r="G166" s="3"/>
      <c r="H166" s="3"/>
      <c r="I166" s="3"/>
    </row>
    <row r="167">
      <c r="E167" s="3"/>
      <c r="F167" s="3"/>
      <c r="G167" s="3"/>
      <c r="H167" s="3"/>
      <c r="I167" s="3"/>
    </row>
    <row r="168">
      <c r="E168" s="3"/>
      <c r="F168" s="3"/>
      <c r="G168" s="3"/>
      <c r="H168" s="3"/>
      <c r="I168" s="3"/>
    </row>
    <row r="169">
      <c r="E169" s="3"/>
      <c r="F169" s="3"/>
      <c r="G169" s="3"/>
      <c r="H169" s="3"/>
      <c r="I169" s="3"/>
    </row>
    <row r="170">
      <c r="E170" s="3"/>
      <c r="F170" s="3"/>
      <c r="G170" s="3"/>
      <c r="H170" s="3"/>
      <c r="I170" s="3"/>
    </row>
    <row r="171">
      <c r="E171" s="3"/>
      <c r="F171" s="3"/>
      <c r="G171" s="3"/>
      <c r="H171" s="3"/>
      <c r="I171" s="3"/>
    </row>
    <row r="172">
      <c r="E172" s="3"/>
      <c r="F172" s="3"/>
      <c r="G172" s="3"/>
      <c r="H172" s="3"/>
      <c r="I172" s="3"/>
    </row>
    <row r="173">
      <c r="E173" s="3"/>
      <c r="F173" s="3"/>
      <c r="G173" s="3"/>
      <c r="H173" s="3"/>
      <c r="I173" s="3"/>
    </row>
    <row r="174">
      <c r="E174" s="3"/>
      <c r="F174" s="3"/>
      <c r="G174" s="3"/>
      <c r="H174" s="3"/>
      <c r="I174" s="3"/>
    </row>
    <row r="175">
      <c r="E175" s="3"/>
      <c r="F175" s="3"/>
      <c r="G175" s="3"/>
      <c r="H175" s="3"/>
      <c r="I175" s="3"/>
    </row>
    <row r="176">
      <c r="E176" s="3"/>
      <c r="F176" s="3"/>
      <c r="G176" s="3"/>
      <c r="H176" s="3"/>
      <c r="I176" s="3"/>
    </row>
    <row r="177">
      <c r="E177" s="3"/>
      <c r="F177" s="3"/>
      <c r="G177" s="3"/>
      <c r="H177" s="3"/>
      <c r="I177" s="3"/>
    </row>
    <row r="178">
      <c r="E178" s="3"/>
      <c r="F178" s="3"/>
      <c r="G178" s="3"/>
      <c r="H178" s="3"/>
      <c r="I178" s="3"/>
    </row>
    <row r="179">
      <c r="E179" s="3"/>
      <c r="F179" s="3"/>
      <c r="G179" s="3"/>
      <c r="H179" s="3"/>
      <c r="I179" s="3"/>
    </row>
    <row r="180">
      <c r="E180" s="3"/>
      <c r="F180" s="3"/>
      <c r="G180" s="3"/>
      <c r="H180" s="3"/>
      <c r="I180" s="3"/>
    </row>
    <row r="181">
      <c r="E181" s="3"/>
      <c r="F181" s="3"/>
      <c r="G181" s="3"/>
      <c r="H181" s="3"/>
      <c r="I181" s="3"/>
    </row>
    <row r="182">
      <c r="E182" s="3"/>
      <c r="F182" s="3"/>
      <c r="G182" s="3"/>
      <c r="H182" s="3"/>
      <c r="I182" s="3"/>
    </row>
    <row r="183">
      <c r="E183" s="3"/>
      <c r="F183" s="3"/>
      <c r="G183" s="3"/>
      <c r="H183" s="3"/>
      <c r="I183" s="3"/>
    </row>
    <row r="184">
      <c r="E184" s="3"/>
      <c r="F184" s="3"/>
      <c r="G184" s="3"/>
      <c r="H184" s="3"/>
      <c r="I184" s="3"/>
    </row>
    <row r="185">
      <c r="E185" s="3"/>
      <c r="F185" s="3"/>
      <c r="G185" s="3"/>
      <c r="H185" s="3"/>
      <c r="I185" s="3"/>
    </row>
    <row r="186">
      <c r="E186" s="3"/>
      <c r="F186" s="3"/>
      <c r="G186" s="3"/>
      <c r="H186" s="3"/>
      <c r="I186" s="3"/>
    </row>
    <row r="187">
      <c r="E187" s="3"/>
      <c r="F187" s="3"/>
      <c r="G187" s="3"/>
      <c r="H187" s="3"/>
      <c r="I187" s="3"/>
    </row>
    <row r="188">
      <c r="E188" s="3"/>
      <c r="F188" s="3"/>
      <c r="G188" s="3"/>
      <c r="H188" s="3"/>
      <c r="I188" s="3"/>
    </row>
    <row r="189">
      <c r="E189" s="3"/>
      <c r="F189" s="3"/>
      <c r="G189" s="3"/>
      <c r="H189" s="3"/>
      <c r="I189" s="3"/>
    </row>
    <row r="190">
      <c r="E190" s="3"/>
      <c r="F190" s="3"/>
      <c r="G190" s="3"/>
      <c r="H190" s="3"/>
      <c r="I190" s="3"/>
    </row>
    <row r="191">
      <c r="E191" s="3"/>
      <c r="F191" s="3"/>
      <c r="G191" s="3"/>
      <c r="H191" s="3"/>
      <c r="I191" s="3"/>
    </row>
    <row r="192">
      <c r="E192" s="3"/>
      <c r="F192" s="3"/>
      <c r="G192" s="3"/>
      <c r="H192" s="3"/>
      <c r="I192" s="3"/>
    </row>
    <row r="193">
      <c r="E193" s="3"/>
      <c r="F193" s="3"/>
      <c r="G193" s="3"/>
      <c r="H193" s="3"/>
      <c r="I193" s="3"/>
    </row>
    <row r="194">
      <c r="E194" s="3"/>
      <c r="F194" s="3"/>
      <c r="G194" s="3"/>
      <c r="H194" s="3"/>
      <c r="I194" s="3"/>
    </row>
    <row r="195">
      <c r="E195" s="3"/>
      <c r="F195" s="3"/>
      <c r="G195" s="3"/>
      <c r="H195" s="3"/>
      <c r="I195" s="3"/>
    </row>
    <row r="196">
      <c r="E196" s="3"/>
      <c r="F196" s="3"/>
      <c r="G196" s="3"/>
      <c r="H196" s="3"/>
      <c r="I196" s="3"/>
    </row>
    <row r="197">
      <c r="E197" s="3"/>
      <c r="F197" s="3"/>
      <c r="G197" s="3"/>
      <c r="H197" s="3"/>
      <c r="I197" s="3"/>
    </row>
    <row r="198">
      <c r="E198" s="3"/>
      <c r="F198" s="3"/>
      <c r="G198" s="3"/>
      <c r="H198" s="3"/>
      <c r="I198" s="3"/>
    </row>
    <row r="199">
      <c r="E199" s="3"/>
      <c r="F199" s="3"/>
      <c r="G199" s="3"/>
      <c r="H199" s="3"/>
      <c r="I199" s="3"/>
    </row>
    <row r="200">
      <c r="E200" s="3"/>
      <c r="F200" s="3"/>
      <c r="G200" s="3"/>
      <c r="H200" s="3"/>
      <c r="I200" s="3"/>
    </row>
    <row r="201">
      <c r="E201" s="3"/>
      <c r="F201" s="3"/>
      <c r="G201" s="3"/>
      <c r="H201" s="3"/>
      <c r="I201" s="3"/>
    </row>
    <row r="202">
      <c r="E202" s="3"/>
      <c r="F202" s="3"/>
      <c r="G202" s="3"/>
      <c r="H202" s="3"/>
      <c r="I202" s="3"/>
    </row>
    <row r="203">
      <c r="E203" s="3"/>
      <c r="F203" s="3"/>
      <c r="G203" s="3"/>
      <c r="H203" s="3"/>
      <c r="I203" s="3"/>
    </row>
    <row r="204">
      <c r="E204" s="3"/>
      <c r="F204" s="3"/>
      <c r="G204" s="3"/>
      <c r="H204" s="3"/>
      <c r="I204" s="3"/>
    </row>
    <row r="205">
      <c r="E205" s="3"/>
      <c r="F205" s="3"/>
      <c r="G205" s="3"/>
      <c r="H205" s="3"/>
      <c r="I205" s="3"/>
    </row>
    <row r="206">
      <c r="E206" s="3"/>
      <c r="F206" s="3"/>
      <c r="G206" s="3"/>
      <c r="H206" s="3"/>
      <c r="I206" s="3"/>
    </row>
    <row r="207">
      <c r="E207" s="3"/>
      <c r="F207" s="3"/>
      <c r="G207" s="3"/>
      <c r="H207" s="3"/>
      <c r="I207" s="3"/>
    </row>
    <row r="208">
      <c r="E208" s="3"/>
      <c r="F208" s="3"/>
      <c r="G208" s="3"/>
      <c r="H208" s="3"/>
      <c r="I208" s="3"/>
    </row>
    <row r="209">
      <c r="E209" s="3"/>
      <c r="F209" s="3"/>
      <c r="G209" s="3"/>
      <c r="H209" s="3"/>
      <c r="I209" s="3"/>
    </row>
    <row r="210">
      <c r="E210" s="3"/>
      <c r="F210" s="3"/>
      <c r="G210" s="3"/>
      <c r="H210" s="3"/>
      <c r="I210" s="3"/>
    </row>
    <row r="211">
      <c r="E211" s="3"/>
      <c r="F211" s="3"/>
      <c r="G211" s="3"/>
      <c r="H211" s="3"/>
      <c r="I211" s="3"/>
    </row>
    <row r="212">
      <c r="E212" s="3"/>
      <c r="F212" s="3"/>
      <c r="G212" s="3"/>
      <c r="H212" s="3"/>
      <c r="I212" s="3"/>
    </row>
    <row r="213">
      <c r="E213" s="3"/>
      <c r="F213" s="3"/>
      <c r="G213" s="3"/>
      <c r="H213" s="3"/>
      <c r="I213" s="3"/>
    </row>
    <row r="214">
      <c r="E214" s="3"/>
      <c r="F214" s="3"/>
      <c r="G214" s="3"/>
      <c r="H214" s="3"/>
      <c r="I214" s="3"/>
    </row>
    <row r="215">
      <c r="E215" s="3"/>
      <c r="F215" s="3"/>
      <c r="G215" s="3"/>
      <c r="H215" s="3"/>
      <c r="I215" s="3"/>
    </row>
    <row r="216">
      <c r="E216" s="3"/>
      <c r="F216" s="3"/>
      <c r="G216" s="3"/>
      <c r="H216" s="3"/>
      <c r="I216" s="3"/>
    </row>
    <row r="217">
      <c r="E217" s="3"/>
      <c r="F217" s="3"/>
      <c r="G217" s="3"/>
      <c r="H217" s="3"/>
      <c r="I217" s="3"/>
    </row>
    <row r="218">
      <c r="E218" s="3"/>
      <c r="F218" s="3"/>
      <c r="G218" s="3"/>
      <c r="H218" s="3"/>
      <c r="I218" s="3"/>
    </row>
    <row r="219">
      <c r="E219" s="3"/>
      <c r="F219" s="3"/>
      <c r="G219" s="3"/>
      <c r="H219" s="3"/>
      <c r="I219" s="3"/>
    </row>
    <row r="220">
      <c r="E220" s="3"/>
      <c r="F220" s="3"/>
      <c r="G220" s="3"/>
      <c r="H220" s="3"/>
      <c r="I220" s="3"/>
    </row>
    <row r="221">
      <c r="E221" s="3"/>
      <c r="F221" s="3"/>
      <c r="G221" s="3"/>
      <c r="H221" s="3"/>
      <c r="I221" s="3"/>
    </row>
    <row r="222">
      <c r="E222" s="3"/>
      <c r="F222" s="3"/>
      <c r="G222" s="3"/>
      <c r="H222" s="3"/>
      <c r="I222" s="3"/>
    </row>
    <row r="223">
      <c r="E223" s="3"/>
      <c r="F223" s="3"/>
      <c r="G223" s="3"/>
      <c r="H223" s="3"/>
      <c r="I223" s="3"/>
    </row>
    <row r="224">
      <c r="E224" s="3"/>
      <c r="F224" s="3"/>
      <c r="G224" s="3"/>
      <c r="H224" s="3"/>
      <c r="I224" s="3"/>
    </row>
    <row r="225">
      <c r="E225" s="3"/>
      <c r="F225" s="3"/>
      <c r="G225" s="3"/>
      <c r="H225" s="3"/>
      <c r="I225" s="3"/>
    </row>
    <row r="226">
      <c r="E226" s="3"/>
      <c r="F226" s="3"/>
      <c r="G226" s="3"/>
      <c r="H226" s="3"/>
      <c r="I226" s="3"/>
    </row>
    <row r="227">
      <c r="E227" s="3"/>
      <c r="F227" s="3"/>
      <c r="G227" s="3"/>
      <c r="H227" s="3"/>
      <c r="I227" s="3"/>
    </row>
    <row r="228">
      <c r="E228" s="3"/>
      <c r="F228" s="3"/>
      <c r="G228" s="3"/>
      <c r="H228" s="3"/>
      <c r="I228" s="3"/>
    </row>
    <row r="229">
      <c r="E229" s="3"/>
      <c r="F229" s="3"/>
      <c r="G229" s="3"/>
      <c r="H229" s="3"/>
      <c r="I229" s="3"/>
    </row>
    <row r="230">
      <c r="E230" s="3"/>
      <c r="F230" s="3"/>
      <c r="G230" s="3"/>
      <c r="H230" s="3"/>
      <c r="I230" s="3"/>
    </row>
    <row r="231">
      <c r="E231" s="3"/>
      <c r="F231" s="3"/>
      <c r="G231" s="3"/>
      <c r="H231" s="3"/>
      <c r="I231" s="3"/>
    </row>
    <row r="232">
      <c r="E232" s="3"/>
      <c r="F232" s="3"/>
      <c r="G232" s="3"/>
      <c r="H232" s="3"/>
      <c r="I232" s="3"/>
    </row>
    <row r="233">
      <c r="E233" s="3"/>
      <c r="F233" s="3"/>
      <c r="G233" s="3"/>
      <c r="H233" s="3"/>
      <c r="I233" s="3"/>
    </row>
    <row r="234">
      <c r="E234" s="3"/>
      <c r="F234" s="3"/>
      <c r="G234" s="3"/>
      <c r="H234" s="3"/>
      <c r="I234" s="3"/>
    </row>
    <row r="235">
      <c r="E235" s="3"/>
      <c r="F235" s="3"/>
      <c r="G235" s="3"/>
      <c r="H235" s="3"/>
      <c r="I235" s="3"/>
    </row>
    <row r="236">
      <c r="E236" s="3"/>
      <c r="F236" s="3"/>
      <c r="G236" s="3"/>
      <c r="H236" s="3"/>
      <c r="I236" s="3"/>
    </row>
    <row r="237">
      <c r="E237" s="3"/>
      <c r="F237" s="3"/>
      <c r="G237" s="3"/>
      <c r="H237" s="3"/>
      <c r="I237" s="3"/>
    </row>
    <row r="238">
      <c r="E238" s="3"/>
      <c r="F238" s="3"/>
      <c r="G238" s="3"/>
      <c r="H238" s="3"/>
      <c r="I238" s="3"/>
    </row>
    <row r="239">
      <c r="E239" s="3"/>
      <c r="F239" s="3"/>
      <c r="G239" s="3"/>
      <c r="H239" s="3"/>
      <c r="I239" s="3"/>
    </row>
    <row r="240">
      <c r="E240" s="3"/>
      <c r="F240" s="3"/>
      <c r="G240" s="3"/>
      <c r="H240" s="3"/>
      <c r="I240" s="3"/>
    </row>
    <row r="241">
      <c r="E241" s="3"/>
      <c r="F241" s="3"/>
      <c r="G241" s="3"/>
      <c r="H241" s="3"/>
      <c r="I241" s="3"/>
    </row>
    <row r="242">
      <c r="E242" s="3"/>
      <c r="F242" s="3"/>
      <c r="G242" s="3"/>
      <c r="H242" s="3"/>
      <c r="I242" s="3"/>
    </row>
    <row r="243">
      <c r="E243" s="3"/>
      <c r="F243" s="3"/>
      <c r="G243" s="3"/>
      <c r="H243" s="3"/>
      <c r="I243" s="3"/>
    </row>
    <row r="244">
      <c r="E244" s="3"/>
      <c r="F244" s="3"/>
      <c r="G244" s="3"/>
      <c r="H244" s="3"/>
      <c r="I244" s="3"/>
    </row>
    <row r="245">
      <c r="E245" s="3"/>
      <c r="F245" s="3"/>
      <c r="G245" s="3"/>
      <c r="H245" s="3"/>
      <c r="I245" s="3"/>
    </row>
    <row r="246">
      <c r="E246" s="3"/>
      <c r="F246" s="3"/>
      <c r="G246" s="3"/>
      <c r="H246" s="3"/>
      <c r="I246" s="3"/>
    </row>
    <row r="247">
      <c r="E247" s="3"/>
      <c r="F247" s="3"/>
      <c r="G247" s="3"/>
      <c r="H247" s="3"/>
      <c r="I247" s="3"/>
    </row>
    <row r="248">
      <c r="E248" s="3"/>
      <c r="F248" s="3"/>
      <c r="G248" s="3"/>
      <c r="H248" s="3"/>
      <c r="I248" s="3"/>
    </row>
    <row r="249">
      <c r="E249" s="3"/>
      <c r="F249" s="3"/>
      <c r="G249" s="3"/>
      <c r="H249" s="3"/>
      <c r="I249" s="3"/>
    </row>
    <row r="250">
      <c r="E250" s="3"/>
      <c r="F250" s="3"/>
      <c r="G250" s="3"/>
      <c r="H250" s="3"/>
      <c r="I250" s="3"/>
    </row>
    <row r="251">
      <c r="E251" s="3"/>
      <c r="F251" s="3"/>
      <c r="G251" s="3"/>
      <c r="H251" s="3"/>
      <c r="I251" s="3"/>
    </row>
    <row r="252">
      <c r="E252" s="3"/>
      <c r="F252" s="3"/>
      <c r="G252" s="3"/>
      <c r="H252" s="3"/>
      <c r="I252" s="3"/>
    </row>
    <row r="253">
      <c r="E253" s="3"/>
      <c r="F253" s="3"/>
      <c r="G253" s="3"/>
      <c r="H253" s="3"/>
      <c r="I253" s="3"/>
    </row>
    <row r="254">
      <c r="E254" s="3"/>
      <c r="F254" s="3"/>
      <c r="G254" s="3"/>
      <c r="H254" s="3"/>
      <c r="I254" s="3"/>
    </row>
    <row r="255">
      <c r="E255" s="3"/>
      <c r="F255" s="3"/>
      <c r="G255" s="3"/>
      <c r="H255" s="3"/>
      <c r="I255" s="3"/>
    </row>
    <row r="256">
      <c r="E256" s="3"/>
      <c r="F256" s="3"/>
      <c r="G256" s="3"/>
      <c r="H256" s="3"/>
      <c r="I256" s="3"/>
    </row>
    <row r="257">
      <c r="E257" s="3"/>
      <c r="F257" s="3"/>
      <c r="G257" s="3"/>
      <c r="H257" s="3"/>
      <c r="I257" s="3"/>
    </row>
    <row r="258">
      <c r="E258" s="3"/>
      <c r="F258" s="3"/>
      <c r="G258" s="3"/>
      <c r="H258" s="3"/>
      <c r="I258" s="3"/>
    </row>
    <row r="259">
      <c r="E259" s="3"/>
      <c r="F259" s="3"/>
      <c r="G259" s="3"/>
      <c r="H259" s="3"/>
      <c r="I259" s="3"/>
    </row>
    <row r="260">
      <c r="E260" s="3"/>
      <c r="F260" s="3"/>
      <c r="G260" s="3"/>
      <c r="H260" s="3"/>
      <c r="I260" s="3"/>
    </row>
    <row r="261">
      <c r="E261" s="3"/>
      <c r="F261" s="3"/>
      <c r="G261" s="3"/>
      <c r="H261" s="3"/>
      <c r="I261" s="3"/>
    </row>
    <row r="262">
      <c r="E262" s="3"/>
      <c r="F262" s="3"/>
      <c r="G262" s="3"/>
      <c r="H262" s="3"/>
      <c r="I262" s="3"/>
    </row>
    <row r="263">
      <c r="E263" s="3"/>
      <c r="F263" s="3"/>
      <c r="G263" s="3"/>
      <c r="H263" s="3"/>
      <c r="I263" s="3"/>
    </row>
    <row r="264">
      <c r="E264" s="3"/>
      <c r="F264" s="3"/>
      <c r="G264" s="3"/>
      <c r="H264" s="3"/>
      <c r="I264" s="3"/>
    </row>
    <row r="265">
      <c r="E265" s="3"/>
      <c r="F265" s="3"/>
      <c r="G265" s="3"/>
      <c r="H265" s="3"/>
      <c r="I265" s="3"/>
    </row>
    <row r="266">
      <c r="E266" s="3"/>
      <c r="F266" s="3"/>
      <c r="G266" s="3"/>
      <c r="H266" s="3"/>
      <c r="I266" s="3"/>
    </row>
    <row r="267">
      <c r="E267" s="3"/>
      <c r="F267" s="3"/>
      <c r="G267" s="3"/>
      <c r="H267" s="3"/>
      <c r="I267" s="3"/>
    </row>
    <row r="268">
      <c r="E268" s="3"/>
      <c r="F268" s="3"/>
      <c r="G268" s="3"/>
      <c r="H268" s="3"/>
      <c r="I268" s="3"/>
    </row>
    <row r="269">
      <c r="E269" s="3"/>
      <c r="F269" s="3"/>
      <c r="G269" s="3"/>
      <c r="H269" s="3"/>
      <c r="I269" s="3"/>
    </row>
    <row r="270">
      <c r="E270" s="3"/>
      <c r="F270" s="3"/>
      <c r="G270" s="3"/>
      <c r="H270" s="3"/>
      <c r="I270" s="3"/>
    </row>
    <row r="271">
      <c r="E271" s="3"/>
      <c r="F271" s="3"/>
      <c r="G271" s="3"/>
      <c r="H271" s="3"/>
      <c r="I271" s="3"/>
    </row>
    <row r="272">
      <c r="E272" s="3"/>
      <c r="F272" s="3"/>
      <c r="G272" s="3"/>
      <c r="H272" s="3"/>
      <c r="I272" s="3"/>
    </row>
    <row r="273">
      <c r="E273" s="3"/>
      <c r="F273" s="3"/>
      <c r="G273" s="3"/>
      <c r="H273" s="3"/>
      <c r="I273" s="3"/>
    </row>
    <row r="274">
      <c r="E274" s="3"/>
      <c r="F274" s="3"/>
      <c r="G274" s="3"/>
      <c r="H274" s="3"/>
      <c r="I274" s="3"/>
    </row>
    <row r="275">
      <c r="E275" s="3"/>
      <c r="F275" s="3"/>
      <c r="G275" s="3"/>
      <c r="H275" s="3"/>
      <c r="I275" s="3"/>
    </row>
    <row r="276">
      <c r="E276" s="3"/>
      <c r="F276" s="3"/>
      <c r="G276" s="3"/>
      <c r="H276" s="3"/>
      <c r="I276" s="3"/>
    </row>
    <row r="277">
      <c r="E277" s="3"/>
      <c r="F277" s="3"/>
      <c r="G277" s="3"/>
      <c r="H277" s="3"/>
      <c r="I277" s="3"/>
    </row>
    <row r="278">
      <c r="E278" s="3"/>
      <c r="F278" s="3"/>
      <c r="G278" s="3"/>
      <c r="H278" s="3"/>
      <c r="I278" s="3"/>
    </row>
    <row r="279">
      <c r="E279" s="3"/>
      <c r="F279" s="3"/>
      <c r="G279" s="3"/>
      <c r="H279" s="3"/>
      <c r="I279" s="3"/>
    </row>
    <row r="280">
      <c r="E280" s="3"/>
      <c r="F280" s="3"/>
      <c r="G280" s="3"/>
      <c r="H280" s="3"/>
      <c r="I280" s="3"/>
    </row>
    <row r="281">
      <c r="E281" s="3"/>
      <c r="F281" s="3"/>
      <c r="G281" s="3"/>
      <c r="H281" s="3"/>
      <c r="I281" s="3"/>
    </row>
    <row r="282">
      <c r="E282" s="3"/>
      <c r="F282" s="3"/>
      <c r="G282" s="3"/>
      <c r="H282" s="3"/>
      <c r="I282" s="3"/>
    </row>
    <row r="283">
      <c r="E283" s="3"/>
      <c r="F283" s="3"/>
      <c r="G283" s="3"/>
      <c r="H283" s="3"/>
      <c r="I283" s="3"/>
    </row>
    <row r="284">
      <c r="E284" s="3"/>
      <c r="F284" s="3"/>
      <c r="G284" s="3"/>
      <c r="H284" s="3"/>
      <c r="I284" s="3"/>
    </row>
    <row r="285">
      <c r="E285" s="3"/>
      <c r="F285" s="3"/>
      <c r="G285" s="3"/>
      <c r="H285" s="3"/>
      <c r="I285" s="3"/>
    </row>
    <row r="286">
      <c r="E286" s="3"/>
      <c r="F286" s="3"/>
      <c r="G286" s="3"/>
      <c r="H286" s="3"/>
      <c r="I286" s="3"/>
    </row>
    <row r="287">
      <c r="E287" s="3"/>
      <c r="F287" s="3"/>
      <c r="G287" s="3"/>
      <c r="H287" s="3"/>
      <c r="I287" s="3"/>
    </row>
    <row r="288">
      <c r="E288" s="3"/>
      <c r="F288" s="3"/>
      <c r="G288" s="3"/>
      <c r="H288" s="3"/>
      <c r="I288" s="3"/>
    </row>
    <row r="289">
      <c r="E289" s="3"/>
      <c r="F289" s="3"/>
      <c r="G289" s="3"/>
      <c r="H289" s="3"/>
      <c r="I289" s="3"/>
    </row>
    <row r="290">
      <c r="E290" s="3"/>
      <c r="F290" s="3"/>
      <c r="G290" s="3"/>
      <c r="H290" s="3"/>
      <c r="I290" s="3"/>
    </row>
    <row r="291">
      <c r="E291" s="3"/>
      <c r="F291" s="3"/>
      <c r="G291" s="3"/>
      <c r="H291" s="3"/>
      <c r="I291" s="3"/>
    </row>
    <row r="292">
      <c r="E292" s="3"/>
      <c r="F292" s="3"/>
      <c r="G292" s="3"/>
      <c r="H292" s="3"/>
      <c r="I292" s="3"/>
    </row>
    <row r="293">
      <c r="E293" s="3"/>
      <c r="F293" s="3"/>
      <c r="G293" s="3"/>
      <c r="H293" s="3"/>
      <c r="I293" s="3"/>
    </row>
    <row r="294">
      <c r="E294" s="3"/>
      <c r="F294" s="3"/>
      <c r="G294" s="3"/>
      <c r="H294" s="3"/>
      <c r="I294" s="3"/>
    </row>
    <row r="295">
      <c r="E295" s="3"/>
      <c r="F295" s="3"/>
      <c r="G295" s="3"/>
      <c r="H295" s="3"/>
      <c r="I295" s="3"/>
    </row>
    <row r="296">
      <c r="E296" s="3"/>
      <c r="F296" s="3"/>
      <c r="G296" s="3"/>
      <c r="H296" s="3"/>
      <c r="I296" s="3"/>
    </row>
    <row r="297">
      <c r="E297" s="3"/>
      <c r="F297" s="3"/>
      <c r="G297" s="3"/>
      <c r="H297" s="3"/>
      <c r="I297" s="3"/>
    </row>
    <row r="298">
      <c r="E298" s="3"/>
      <c r="F298" s="3"/>
      <c r="G298" s="3"/>
      <c r="H298" s="3"/>
      <c r="I298" s="3"/>
    </row>
    <row r="299">
      <c r="E299" s="3"/>
      <c r="F299" s="3"/>
      <c r="G299" s="3"/>
      <c r="H299" s="3"/>
      <c r="I299" s="3"/>
    </row>
    <row r="300">
      <c r="E300" s="3"/>
      <c r="F300" s="3"/>
      <c r="G300" s="3"/>
      <c r="H300" s="3"/>
      <c r="I300" s="3"/>
    </row>
    <row r="301">
      <c r="E301" s="3"/>
      <c r="F301" s="3"/>
      <c r="G301" s="3"/>
      <c r="H301" s="3"/>
      <c r="I301" s="3"/>
    </row>
    <row r="302">
      <c r="E302" s="3"/>
      <c r="F302" s="3"/>
      <c r="G302" s="3"/>
      <c r="H302" s="3"/>
      <c r="I302" s="3"/>
    </row>
    <row r="303">
      <c r="E303" s="3"/>
      <c r="F303" s="3"/>
      <c r="G303" s="3"/>
      <c r="H303" s="3"/>
      <c r="I303" s="3"/>
    </row>
    <row r="304">
      <c r="E304" s="3"/>
      <c r="F304" s="3"/>
      <c r="G304" s="3"/>
      <c r="H304" s="3"/>
      <c r="I304" s="3"/>
    </row>
    <row r="305">
      <c r="E305" s="3"/>
      <c r="F305" s="3"/>
      <c r="G305" s="3"/>
      <c r="H305" s="3"/>
      <c r="I305" s="3"/>
    </row>
    <row r="306">
      <c r="E306" s="3"/>
      <c r="F306" s="3"/>
      <c r="G306" s="3"/>
      <c r="H306" s="3"/>
      <c r="I306" s="3"/>
    </row>
    <row r="307">
      <c r="E307" s="3"/>
      <c r="F307" s="3"/>
      <c r="G307" s="3"/>
      <c r="H307" s="3"/>
      <c r="I307" s="3"/>
    </row>
    <row r="308">
      <c r="E308" s="3"/>
      <c r="F308" s="3"/>
      <c r="G308" s="3"/>
      <c r="H308" s="3"/>
      <c r="I308" s="3"/>
    </row>
    <row r="309">
      <c r="E309" s="3"/>
      <c r="F309" s="3"/>
      <c r="G309" s="3"/>
      <c r="H309" s="3"/>
      <c r="I309" s="3"/>
    </row>
    <row r="310">
      <c r="E310" s="3"/>
      <c r="F310" s="3"/>
      <c r="G310" s="3"/>
      <c r="H310" s="3"/>
      <c r="I310" s="3"/>
    </row>
    <row r="311">
      <c r="E311" s="3"/>
      <c r="F311" s="3"/>
      <c r="G311" s="3"/>
      <c r="H311" s="3"/>
      <c r="I311" s="3"/>
    </row>
    <row r="312">
      <c r="E312" s="3"/>
      <c r="F312" s="3"/>
      <c r="G312" s="3"/>
      <c r="H312" s="3"/>
      <c r="I312" s="3"/>
    </row>
    <row r="313">
      <c r="E313" s="3"/>
      <c r="F313" s="3"/>
      <c r="G313" s="3"/>
      <c r="H313" s="3"/>
      <c r="I313" s="3"/>
    </row>
    <row r="314">
      <c r="E314" s="3"/>
      <c r="F314" s="3"/>
      <c r="G314" s="3"/>
      <c r="H314" s="3"/>
      <c r="I314" s="3"/>
    </row>
    <row r="315">
      <c r="E315" s="3"/>
      <c r="F315" s="3"/>
      <c r="G315" s="3"/>
      <c r="H315" s="3"/>
      <c r="I315" s="3"/>
    </row>
    <row r="316">
      <c r="E316" s="3"/>
      <c r="F316" s="3"/>
      <c r="G316" s="3"/>
      <c r="H316" s="3"/>
      <c r="I316" s="3"/>
    </row>
    <row r="317">
      <c r="E317" s="3"/>
      <c r="F317" s="3"/>
      <c r="G317" s="3"/>
      <c r="H317" s="3"/>
      <c r="I317" s="3"/>
    </row>
    <row r="318">
      <c r="E318" s="3"/>
      <c r="F318" s="3"/>
      <c r="G318" s="3"/>
      <c r="H318" s="3"/>
      <c r="I318" s="3"/>
    </row>
    <row r="319">
      <c r="E319" s="3"/>
      <c r="F319" s="3"/>
      <c r="G319" s="3"/>
      <c r="H319" s="3"/>
      <c r="I319" s="3"/>
    </row>
    <row r="320">
      <c r="E320" s="3"/>
      <c r="F320" s="3"/>
      <c r="G320" s="3"/>
      <c r="H320" s="3"/>
      <c r="I320" s="3"/>
    </row>
    <row r="321">
      <c r="E321" s="3"/>
      <c r="F321" s="3"/>
      <c r="G321" s="3"/>
      <c r="H321" s="3"/>
      <c r="I321" s="3"/>
    </row>
    <row r="322">
      <c r="E322" s="3"/>
      <c r="F322" s="3"/>
      <c r="G322" s="3"/>
      <c r="H322" s="3"/>
      <c r="I322" s="3"/>
    </row>
    <row r="323">
      <c r="E323" s="3"/>
      <c r="F323" s="3"/>
      <c r="G323" s="3"/>
      <c r="H323" s="3"/>
      <c r="I323" s="3"/>
    </row>
    <row r="324">
      <c r="E324" s="3"/>
      <c r="F324" s="3"/>
      <c r="G324" s="3"/>
      <c r="H324" s="3"/>
      <c r="I324" s="3"/>
    </row>
    <row r="325">
      <c r="E325" s="3"/>
      <c r="F325" s="3"/>
      <c r="G325" s="3"/>
      <c r="H325" s="3"/>
      <c r="I325" s="3"/>
    </row>
    <row r="326">
      <c r="E326" s="3"/>
      <c r="F326" s="3"/>
      <c r="G326" s="3"/>
      <c r="H326" s="3"/>
      <c r="I326" s="3"/>
    </row>
    <row r="327">
      <c r="E327" s="3"/>
      <c r="F327" s="3"/>
      <c r="G327" s="3"/>
      <c r="H327" s="3"/>
      <c r="I327" s="3"/>
    </row>
    <row r="328">
      <c r="E328" s="3"/>
      <c r="F328" s="3"/>
      <c r="G328" s="3"/>
      <c r="H328" s="3"/>
      <c r="I328" s="3"/>
    </row>
    <row r="329">
      <c r="E329" s="3"/>
      <c r="F329" s="3"/>
      <c r="G329" s="3"/>
      <c r="H329" s="3"/>
      <c r="I329" s="3"/>
    </row>
    <row r="330">
      <c r="E330" s="3"/>
      <c r="F330" s="3"/>
      <c r="G330" s="3"/>
      <c r="H330" s="3"/>
      <c r="I330" s="3"/>
    </row>
    <row r="331">
      <c r="E331" s="3"/>
      <c r="F331" s="3"/>
      <c r="G331" s="3"/>
      <c r="H331" s="3"/>
      <c r="I331" s="3"/>
    </row>
    <row r="332">
      <c r="E332" s="3"/>
      <c r="F332" s="3"/>
      <c r="G332" s="3"/>
      <c r="H332" s="3"/>
      <c r="I332" s="3"/>
    </row>
    <row r="333">
      <c r="E333" s="3"/>
      <c r="F333" s="3"/>
      <c r="G333" s="3"/>
      <c r="H333" s="3"/>
      <c r="I333" s="3"/>
    </row>
    <row r="334">
      <c r="E334" s="3"/>
      <c r="F334" s="3"/>
      <c r="G334" s="3"/>
      <c r="H334" s="3"/>
      <c r="I334" s="3"/>
    </row>
    <row r="335">
      <c r="E335" s="3"/>
      <c r="F335" s="3"/>
      <c r="G335" s="3"/>
      <c r="H335" s="3"/>
      <c r="I335" s="3"/>
    </row>
    <row r="336">
      <c r="E336" s="3"/>
      <c r="F336" s="3"/>
      <c r="G336" s="3"/>
      <c r="H336" s="3"/>
      <c r="I336" s="3"/>
    </row>
    <row r="337">
      <c r="E337" s="3"/>
      <c r="F337" s="3"/>
      <c r="G337" s="3"/>
      <c r="H337" s="3"/>
      <c r="I337" s="3"/>
    </row>
    <row r="338">
      <c r="E338" s="3"/>
      <c r="F338" s="3"/>
      <c r="G338" s="3"/>
      <c r="H338" s="3"/>
      <c r="I338" s="3"/>
    </row>
    <row r="339">
      <c r="E339" s="3"/>
      <c r="F339" s="3"/>
      <c r="G339" s="3"/>
      <c r="H339" s="3"/>
      <c r="I339" s="3"/>
    </row>
    <row r="340">
      <c r="E340" s="3"/>
      <c r="F340" s="3"/>
      <c r="G340" s="3"/>
      <c r="H340" s="3"/>
      <c r="I340" s="3"/>
    </row>
    <row r="341">
      <c r="E341" s="3"/>
      <c r="F341" s="3"/>
      <c r="G341" s="3"/>
      <c r="H341" s="3"/>
      <c r="I341" s="3"/>
    </row>
    <row r="342">
      <c r="E342" s="3"/>
      <c r="F342" s="3"/>
      <c r="G342" s="3"/>
      <c r="H342" s="3"/>
      <c r="I342" s="3"/>
    </row>
    <row r="343">
      <c r="E343" s="3"/>
      <c r="F343" s="3"/>
      <c r="G343" s="3"/>
      <c r="H343" s="3"/>
      <c r="I343" s="3"/>
    </row>
    <row r="344">
      <c r="E344" s="3"/>
      <c r="F344" s="3"/>
      <c r="G344" s="3"/>
      <c r="H344" s="3"/>
      <c r="I344" s="3"/>
    </row>
    <row r="345">
      <c r="E345" s="3"/>
      <c r="F345" s="3"/>
      <c r="G345" s="3"/>
      <c r="H345" s="3"/>
      <c r="I345" s="3"/>
    </row>
    <row r="346">
      <c r="E346" s="3"/>
      <c r="F346" s="3"/>
      <c r="G346" s="3"/>
      <c r="H346" s="3"/>
      <c r="I346" s="3"/>
    </row>
    <row r="347">
      <c r="E347" s="3"/>
      <c r="F347" s="3"/>
      <c r="G347" s="3"/>
      <c r="H347" s="3"/>
      <c r="I347" s="3"/>
    </row>
    <row r="348">
      <c r="E348" s="3"/>
      <c r="F348" s="3"/>
      <c r="G348" s="3"/>
      <c r="H348" s="3"/>
      <c r="I348" s="3"/>
    </row>
    <row r="349">
      <c r="E349" s="3"/>
      <c r="F349" s="3"/>
      <c r="G349" s="3"/>
      <c r="H349" s="3"/>
      <c r="I349" s="3"/>
    </row>
    <row r="350">
      <c r="E350" s="3"/>
      <c r="F350" s="3"/>
      <c r="G350" s="3"/>
      <c r="H350" s="3"/>
      <c r="I350" s="3"/>
    </row>
    <row r="351">
      <c r="E351" s="3"/>
      <c r="F351" s="3"/>
      <c r="G351" s="3"/>
      <c r="H351" s="3"/>
      <c r="I351" s="3"/>
    </row>
    <row r="352">
      <c r="E352" s="3"/>
      <c r="F352" s="3"/>
      <c r="G352" s="3"/>
      <c r="H352" s="3"/>
      <c r="I352" s="3"/>
    </row>
    <row r="353">
      <c r="E353" s="3"/>
      <c r="F353" s="3"/>
      <c r="G353" s="3"/>
      <c r="H353" s="3"/>
      <c r="I353" s="3"/>
    </row>
    <row r="354">
      <c r="E354" s="3"/>
      <c r="F354" s="3"/>
      <c r="G354" s="3"/>
      <c r="H354" s="3"/>
      <c r="I354" s="3"/>
    </row>
    <row r="355">
      <c r="E355" s="3"/>
      <c r="F355" s="3"/>
      <c r="G355" s="3"/>
      <c r="H355" s="3"/>
      <c r="I355" s="3"/>
    </row>
    <row r="356">
      <c r="E356" s="3"/>
      <c r="F356" s="3"/>
      <c r="G356" s="3"/>
      <c r="H356" s="3"/>
      <c r="I356" s="3"/>
    </row>
    <row r="357">
      <c r="E357" s="3"/>
      <c r="F357" s="3"/>
      <c r="G357" s="3"/>
      <c r="H357" s="3"/>
      <c r="I357" s="3"/>
    </row>
    <row r="358">
      <c r="E358" s="3"/>
      <c r="F358" s="3"/>
      <c r="G358" s="3"/>
      <c r="H358" s="3"/>
      <c r="I358" s="3"/>
    </row>
    <row r="359">
      <c r="E359" s="3"/>
      <c r="F359" s="3"/>
      <c r="G359" s="3"/>
      <c r="H359" s="3"/>
      <c r="I359" s="3"/>
    </row>
    <row r="360">
      <c r="E360" s="3"/>
      <c r="F360" s="3"/>
      <c r="G360" s="3"/>
      <c r="H360" s="3"/>
      <c r="I360" s="3"/>
    </row>
    <row r="361">
      <c r="E361" s="3"/>
      <c r="F361" s="3"/>
      <c r="G361" s="3"/>
      <c r="H361" s="3"/>
      <c r="I361" s="3"/>
    </row>
    <row r="362">
      <c r="E362" s="3"/>
      <c r="F362" s="3"/>
      <c r="G362" s="3"/>
      <c r="H362" s="3"/>
      <c r="I362" s="3"/>
    </row>
    <row r="363">
      <c r="E363" s="3"/>
      <c r="F363" s="3"/>
      <c r="G363" s="3"/>
      <c r="H363" s="3"/>
      <c r="I363" s="3"/>
    </row>
    <row r="364">
      <c r="E364" s="3"/>
      <c r="F364" s="3"/>
      <c r="G364" s="3"/>
      <c r="H364" s="3"/>
      <c r="I364" s="3"/>
    </row>
    <row r="365">
      <c r="E365" s="3"/>
      <c r="F365" s="3"/>
      <c r="G365" s="3"/>
      <c r="H365" s="3"/>
      <c r="I365" s="3"/>
    </row>
    <row r="366">
      <c r="E366" s="3"/>
      <c r="F366" s="3"/>
      <c r="G366" s="3"/>
      <c r="H366" s="3"/>
      <c r="I366" s="3"/>
    </row>
    <row r="367">
      <c r="E367" s="3"/>
      <c r="F367" s="3"/>
      <c r="G367" s="3"/>
      <c r="H367" s="3"/>
      <c r="I367" s="3"/>
    </row>
    <row r="368">
      <c r="E368" s="3"/>
      <c r="F368" s="3"/>
      <c r="G368" s="3"/>
      <c r="H368" s="3"/>
      <c r="I368" s="3"/>
    </row>
    <row r="369">
      <c r="E369" s="3"/>
      <c r="F369" s="3"/>
      <c r="G369" s="3"/>
      <c r="H369" s="3"/>
      <c r="I369" s="3"/>
    </row>
    <row r="370">
      <c r="E370" s="3"/>
      <c r="F370" s="3"/>
      <c r="G370" s="3"/>
      <c r="H370" s="3"/>
      <c r="I370" s="3"/>
    </row>
    <row r="371">
      <c r="E371" s="3"/>
      <c r="F371" s="3"/>
      <c r="G371" s="3"/>
      <c r="H371" s="3"/>
      <c r="I371" s="3"/>
    </row>
    <row r="372">
      <c r="E372" s="3"/>
      <c r="F372" s="3"/>
      <c r="G372" s="3"/>
      <c r="H372" s="3"/>
      <c r="I372" s="3"/>
    </row>
    <row r="373">
      <c r="E373" s="3"/>
      <c r="F373" s="3"/>
      <c r="G373" s="3"/>
      <c r="H373" s="3"/>
      <c r="I373" s="3"/>
    </row>
    <row r="374">
      <c r="E374" s="3"/>
      <c r="F374" s="3"/>
      <c r="G374" s="3"/>
      <c r="H374" s="3"/>
      <c r="I374" s="3"/>
    </row>
    <row r="375">
      <c r="E375" s="3"/>
      <c r="F375" s="3"/>
      <c r="G375" s="3"/>
      <c r="H375" s="3"/>
      <c r="I375" s="3"/>
    </row>
    <row r="376">
      <c r="E376" s="3"/>
      <c r="F376" s="3"/>
      <c r="G376" s="3"/>
      <c r="H376" s="3"/>
      <c r="I376" s="3"/>
    </row>
    <row r="377">
      <c r="E377" s="3"/>
      <c r="F377" s="3"/>
      <c r="G377" s="3"/>
      <c r="H377" s="3"/>
      <c r="I377" s="3"/>
    </row>
    <row r="378">
      <c r="E378" s="3"/>
      <c r="F378" s="3"/>
      <c r="G378" s="3"/>
      <c r="H378" s="3"/>
      <c r="I378" s="3"/>
    </row>
    <row r="379">
      <c r="E379" s="3"/>
      <c r="F379" s="3"/>
      <c r="G379" s="3"/>
      <c r="H379" s="3"/>
      <c r="I379" s="3"/>
    </row>
    <row r="380">
      <c r="E380" s="3"/>
      <c r="F380" s="3"/>
      <c r="G380" s="3"/>
      <c r="H380" s="3"/>
      <c r="I380" s="3"/>
    </row>
    <row r="381">
      <c r="E381" s="3"/>
      <c r="F381" s="3"/>
      <c r="G381" s="3"/>
      <c r="H381" s="3"/>
      <c r="I381" s="3"/>
    </row>
    <row r="382">
      <c r="E382" s="3"/>
      <c r="F382" s="3"/>
      <c r="G382" s="3"/>
      <c r="H382" s="3"/>
      <c r="I382" s="3"/>
    </row>
    <row r="383">
      <c r="E383" s="3"/>
      <c r="F383" s="3"/>
      <c r="G383" s="3"/>
      <c r="H383" s="3"/>
      <c r="I383" s="3"/>
    </row>
    <row r="384">
      <c r="E384" s="3"/>
      <c r="F384" s="3"/>
      <c r="G384" s="3"/>
      <c r="H384" s="3"/>
      <c r="I384" s="3"/>
    </row>
    <row r="385">
      <c r="E385" s="3"/>
      <c r="F385" s="3"/>
      <c r="G385" s="3"/>
      <c r="H385" s="3"/>
      <c r="I385" s="3"/>
    </row>
    <row r="386">
      <c r="E386" s="3"/>
      <c r="F386" s="3"/>
      <c r="G386" s="3"/>
      <c r="H386" s="3"/>
      <c r="I386" s="3"/>
    </row>
    <row r="387">
      <c r="E387" s="3"/>
      <c r="F387" s="3"/>
      <c r="G387" s="3"/>
      <c r="H387" s="3"/>
      <c r="I387" s="3"/>
    </row>
    <row r="388">
      <c r="E388" s="3"/>
      <c r="F388" s="3"/>
      <c r="G388" s="3"/>
      <c r="H388" s="3"/>
      <c r="I388" s="3"/>
    </row>
    <row r="389">
      <c r="E389" s="3"/>
      <c r="F389" s="3"/>
      <c r="G389" s="3"/>
      <c r="H389" s="3"/>
      <c r="I389" s="3"/>
    </row>
    <row r="390">
      <c r="E390" s="3"/>
      <c r="F390" s="3"/>
      <c r="G390" s="3"/>
      <c r="H390" s="3"/>
      <c r="I390" s="3"/>
    </row>
    <row r="391">
      <c r="E391" s="3"/>
      <c r="F391" s="3"/>
      <c r="G391" s="3"/>
      <c r="H391" s="3"/>
      <c r="I391" s="3"/>
    </row>
    <row r="392">
      <c r="E392" s="3"/>
      <c r="F392" s="3"/>
      <c r="G392" s="3"/>
      <c r="H392" s="3"/>
      <c r="I392" s="3"/>
    </row>
    <row r="393">
      <c r="E393" s="3"/>
      <c r="F393" s="3"/>
      <c r="G393" s="3"/>
      <c r="H393" s="3"/>
      <c r="I393" s="3"/>
    </row>
    <row r="394">
      <c r="E394" s="3"/>
      <c r="F394" s="3"/>
      <c r="G394" s="3"/>
      <c r="H394" s="3"/>
      <c r="I394" s="3"/>
    </row>
    <row r="395">
      <c r="E395" s="3"/>
      <c r="F395" s="3"/>
      <c r="G395" s="3"/>
      <c r="H395" s="3"/>
      <c r="I395" s="3"/>
    </row>
    <row r="396">
      <c r="E396" s="3"/>
      <c r="F396" s="3"/>
      <c r="G396" s="3"/>
      <c r="H396" s="3"/>
      <c r="I396" s="3"/>
    </row>
    <row r="397">
      <c r="E397" s="3"/>
      <c r="F397" s="3"/>
      <c r="G397" s="3"/>
      <c r="H397" s="3"/>
      <c r="I397" s="3"/>
    </row>
    <row r="398">
      <c r="E398" s="3"/>
      <c r="F398" s="3"/>
      <c r="G398" s="3"/>
      <c r="H398" s="3"/>
      <c r="I398" s="3"/>
    </row>
    <row r="399">
      <c r="E399" s="3"/>
      <c r="F399" s="3"/>
      <c r="G399" s="3"/>
      <c r="H399" s="3"/>
      <c r="I399" s="3"/>
    </row>
    <row r="400">
      <c r="E400" s="3"/>
      <c r="F400" s="3"/>
      <c r="G400" s="3"/>
      <c r="H400" s="3"/>
      <c r="I400" s="3"/>
    </row>
    <row r="401">
      <c r="E401" s="3"/>
      <c r="F401" s="3"/>
      <c r="G401" s="3"/>
      <c r="H401" s="3"/>
      <c r="I401" s="3"/>
    </row>
    <row r="402">
      <c r="E402" s="3"/>
      <c r="F402" s="3"/>
      <c r="G402" s="3"/>
      <c r="H402" s="3"/>
      <c r="I402" s="3"/>
    </row>
    <row r="403">
      <c r="E403" s="3"/>
      <c r="F403" s="3"/>
      <c r="G403" s="3"/>
      <c r="H403" s="3"/>
      <c r="I403" s="3"/>
    </row>
    <row r="404">
      <c r="E404" s="3"/>
      <c r="F404" s="3"/>
      <c r="G404" s="3"/>
      <c r="H404" s="3"/>
      <c r="I404" s="3"/>
    </row>
    <row r="405">
      <c r="E405" s="3"/>
      <c r="F405" s="3"/>
      <c r="G405" s="3"/>
      <c r="H405" s="3"/>
      <c r="I405" s="3"/>
    </row>
    <row r="406">
      <c r="E406" s="3"/>
      <c r="F406" s="3"/>
      <c r="G406" s="3"/>
      <c r="H406" s="3"/>
      <c r="I406" s="3"/>
    </row>
    <row r="407">
      <c r="E407" s="3"/>
      <c r="F407" s="3"/>
      <c r="G407" s="3"/>
      <c r="H407" s="3"/>
      <c r="I407" s="3"/>
    </row>
    <row r="408">
      <c r="E408" s="3"/>
      <c r="F408" s="3"/>
      <c r="G408" s="3"/>
      <c r="H408" s="3"/>
      <c r="I408" s="3"/>
    </row>
    <row r="409">
      <c r="E409" s="3"/>
      <c r="F409" s="3"/>
      <c r="G409" s="3"/>
      <c r="H409" s="3"/>
      <c r="I409" s="3"/>
    </row>
    <row r="410">
      <c r="E410" s="3"/>
      <c r="F410" s="3"/>
      <c r="G410" s="3"/>
      <c r="H410" s="3"/>
      <c r="I410" s="3"/>
    </row>
    <row r="411">
      <c r="E411" s="3"/>
      <c r="F411" s="3"/>
      <c r="G411" s="3"/>
      <c r="H411" s="3"/>
      <c r="I411" s="3"/>
    </row>
    <row r="412">
      <c r="E412" s="3"/>
      <c r="F412" s="3"/>
      <c r="G412" s="3"/>
      <c r="H412" s="3"/>
      <c r="I412" s="3"/>
    </row>
    <row r="413">
      <c r="E413" s="3"/>
      <c r="F413" s="3"/>
      <c r="G413" s="3"/>
      <c r="H413" s="3"/>
      <c r="I413" s="3"/>
    </row>
    <row r="414">
      <c r="E414" s="3"/>
      <c r="F414" s="3"/>
      <c r="G414" s="3"/>
      <c r="H414" s="3"/>
      <c r="I414" s="3"/>
    </row>
    <row r="415">
      <c r="E415" s="3"/>
      <c r="F415" s="3"/>
      <c r="G415" s="3"/>
      <c r="H415" s="3"/>
      <c r="I415" s="3"/>
    </row>
    <row r="416">
      <c r="E416" s="3"/>
      <c r="F416" s="3"/>
      <c r="G416" s="3"/>
      <c r="H416" s="3"/>
      <c r="I416" s="3"/>
    </row>
    <row r="417">
      <c r="E417" s="3"/>
      <c r="F417" s="3"/>
      <c r="G417" s="3"/>
      <c r="H417" s="3"/>
      <c r="I417" s="3"/>
    </row>
    <row r="418">
      <c r="E418" s="3"/>
      <c r="F418" s="3"/>
      <c r="G418" s="3"/>
      <c r="H418" s="3"/>
      <c r="I418" s="3"/>
    </row>
    <row r="419">
      <c r="E419" s="3"/>
      <c r="F419" s="3"/>
      <c r="G419" s="3"/>
      <c r="H419" s="3"/>
      <c r="I419" s="3"/>
    </row>
    <row r="420">
      <c r="E420" s="3"/>
      <c r="F420" s="3"/>
      <c r="G420" s="3"/>
      <c r="H420" s="3"/>
      <c r="I420" s="3"/>
    </row>
    <row r="421">
      <c r="E421" s="3"/>
      <c r="F421" s="3"/>
      <c r="G421" s="3"/>
      <c r="H421" s="3"/>
      <c r="I421" s="3"/>
    </row>
    <row r="422">
      <c r="E422" s="3"/>
      <c r="F422" s="3"/>
      <c r="G422" s="3"/>
      <c r="H422" s="3"/>
      <c r="I422" s="3"/>
    </row>
    <row r="423">
      <c r="E423" s="3"/>
      <c r="F423" s="3"/>
      <c r="G423" s="3"/>
      <c r="H423" s="3"/>
      <c r="I423" s="3"/>
    </row>
    <row r="424">
      <c r="E424" s="3"/>
      <c r="F424" s="3"/>
      <c r="G424" s="3"/>
      <c r="H424" s="3"/>
      <c r="I424" s="3"/>
    </row>
    <row r="425">
      <c r="E425" s="3"/>
      <c r="F425" s="3"/>
      <c r="G425" s="3"/>
      <c r="H425" s="3"/>
      <c r="I425" s="3"/>
    </row>
    <row r="426">
      <c r="E426" s="3"/>
      <c r="F426" s="3"/>
      <c r="G426" s="3"/>
      <c r="H426" s="3"/>
      <c r="I426" s="3"/>
    </row>
    <row r="427">
      <c r="E427" s="3"/>
      <c r="F427" s="3"/>
      <c r="G427" s="3"/>
      <c r="H427" s="3"/>
      <c r="I427" s="3"/>
    </row>
    <row r="428">
      <c r="E428" s="3"/>
      <c r="F428" s="3"/>
      <c r="G428" s="3"/>
      <c r="H428" s="3"/>
      <c r="I428" s="3"/>
    </row>
    <row r="429">
      <c r="E429" s="3"/>
      <c r="F429" s="3"/>
      <c r="G429" s="3"/>
      <c r="H429" s="3"/>
      <c r="I429" s="3"/>
    </row>
    <row r="430">
      <c r="E430" s="3"/>
      <c r="F430" s="3"/>
      <c r="G430" s="3"/>
      <c r="H430" s="3"/>
      <c r="I430" s="3"/>
    </row>
    <row r="431">
      <c r="E431" s="3"/>
      <c r="F431" s="3"/>
      <c r="G431" s="3"/>
      <c r="H431" s="3"/>
      <c r="I431" s="3"/>
    </row>
    <row r="432">
      <c r="E432" s="3"/>
      <c r="F432" s="3"/>
      <c r="G432" s="3"/>
      <c r="H432" s="3"/>
      <c r="I432" s="3"/>
    </row>
    <row r="433">
      <c r="E433" s="3"/>
      <c r="F433" s="3"/>
      <c r="G433" s="3"/>
      <c r="H433" s="3"/>
      <c r="I433" s="3"/>
    </row>
    <row r="434">
      <c r="E434" s="3"/>
      <c r="F434" s="3"/>
      <c r="G434" s="3"/>
      <c r="H434" s="3"/>
      <c r="I434" s="3"/>
    </row>
    <row r="435">
      <c r="E435" s="3"/>
      <c r="F435" s="3"/>
      <c r="G435" s="3"/>
      <c r="H435" s="3"/>
      <c r="I435" s="3"/>
    </row>
    <row r="436">
      <c r="E436" s="3"/>
      <c r="F436" s="3"/>
      <c r="G436" s="3"/>
      <c r="H436" s="3"/>
      <c r="I436" s="3"/>
    </row>
    <row r="437">
      <c r="E437" s="3"/>
      <c r="F437" s="3"/>
      <c r="G437" s="3"/>
      <c r="H437" s="3"/>
      <c r="I437" s="3"/>
    </row>
    <row r="438">
      <c r="E438" s="3"/>
      <c r="F438" s="3"/>
      <c r="G438" s="3"/>
      <c r="H438" s="3"/>
      <c r="I438" s="3"/>
    </row>
    <row r="439">
      <c r="E439" s="3"/>
      <c r="F439" s="3"/>
      <c r="G439" s="3"/>
      <c r="H439" s="3"/>
      <c r="I439" s="3"/>
    </row>
    <row r="440">
      <c r="E440" s="3"/>
      <c r="F440" s="3"/>
      <c r="G440" s="3"/>
      <c r="H440" s="3"/>
      <c r="I440" s="3"/>
    </row>
    <row r="441">
      <c r="E441" s="3"/>
      <c r="F441" s="3"/>
      <c r="G441" s="3"/>
      <c r="H441" s="3"/>
      <c r="I441" s="3"/>
    </row>
    <row r="442">
      <c r="E442" s="3"/>
      <c r="F442" s="3"/>
      <c r="G442" s="3"/>
      <c r="H442" s="3"/>
      <c r="I442" s="3"/>
    </row>
    <row r="443">
      <c r="E443" s="3"/>
      <c r="F443" s="3"/>
      <c r="G443" s="3"/>
      <c r="H443" s="3"/>
      <c r="I443" s="3"/>
    </row>
    <row r="444">
      <c r="E444" s="3"/>
      <c r="F444" s="3"/>
      <c r="G444" s="3"/>
      <c r="H444" s="3"/>
      <c r="I444" s="3"/>
    </row>
    <row r="445">
      <c r="E445" s="3"/>
      <c r="F445" s="3"/>
      <c r="G445" s="3"/>
      <c r="H445" s="3"/>
      <c r="I445" s="3"/>
    </row>
    <row r="446">
      <c r="E446" s="3"/>
      <c r="F446" s="3"/>
      <c r="G446" s="3"/>
      <c r="H446" s="3"/>
      <c r="I446" s="3"/>
    </row>
    <row r="447">
      <c r="E447" s="3"/>
      <c r="F447" s="3"/>
      <c r="G447" s="3"/>
      <c r="H447" s="3"/>
      <c r="I447" s="3"/>
    </row>
    <row r="448">
      <c r="E448" s="3"/>
      <c r="F448" s="3"/>
      <c r="G448" s="3"/>
      <c r="H448" s="3"/>
      <c r="I448" s="3"/>
    </row>
    <row r="449">
      <c r="E449" s="3"/>
      <c r="F449" s="3"/>
      <c r="G449" s="3"/>
      <c r="H449" s="3"/>
      <c r="I449" s="3"/>
    </row>
    <row r="450">
      <c r="E450" s="3"/>
      <c r="F450" s="3"/>
      <c r="G450" s="3"/>
      <c r="H450" s="3"/>
      <c r="I450" s="3"/>
    </row>
    <row r="451">
      <c r="E451" s="3"/>
      <c r="F451" s="3"/>
      <c r="G451" s="3"/>
      <c r="H451" s="3"/>
      <c r="I451" s="3"/>
    </row>
    <row r="452">
      <c r="E452" s="3"/>
      <c r="F452" s="3"/>
      <c r="G452" s="3"/>
      <c r="H452" s="3"/>
      <c r="I452" s="3"/>
    </row>
    <row r="453">
      <c r="E453" s="3"/>
      <c r="F453" s="3"/>
      <c r="G453" s="3"/>
      <c r="H453" s="3"/>
      <c r="I453" s="3"/>
    </row>
    <row r="454">
      <c r="E454" s="3"/>
      <c r="F454" s="3"/>
      <c r="G454" s="3"/>
      <c r="H454" s="3"/>
      <c r="I454" s="3"/>
    </row>
    <row r="455">
      <c r="E455" s="3"/>
      <c r="F455" s="3"/>
      <c r="G455" s="3"/>
      <c r="H455" s="3"/>
      <c r="I455" s="3"/>
    </row>
    <row r="456">
      <c r="E456" s="3"/>
      <c r="F456" s="3"/>
      <c r="G456" s="3"/>
      <c r="H456" s="3"/>
      <c r="I456" s="3"/>
    </row>
    <row r="457">
      <c r="E457" s="3"/>
      <c r="F457" s="3"/>
      <c r="G457" s="3"/>
      <c r="H457" s="3"/>
      <c r="I457" s="3"/>
    </row>
    <row r="458">
      <c r="E458" s="3"/>
      <c r="F458" s="3"/>
      <c r="G458" s="3"/>
      <c r="H458" s="3"/>
      <c r="I458" s="3"/>
    </row>
    <row r="459">
      <c r="E459" s="3"/>
      <c r="F459" s="3"/>
      <c r="G459" s="3"/>
      <c r="H459" s="3"/>
      <c r="I459" s="3"/>
    </row>
    <row r="460">
      <c r="E460" s="3"/>
      <c r="F460" s="3"/>
      <c r="G460" s="3"/>
      <c r="H460" s="3"/>
      <c r="I460" s="3"/>
    </row>
    <row r="461">
      <c r="E461" s="3"/>
      <c r="F461" s="3"/>
      <c r="G461" s="3"/>
      <c r="H461" s="3"/>
      <c r="I461" s="3"/>
    </row>
    <row r="462">
      <c r="E462" s="3"/>
      <c r="F462" s="3"/>
      <c r="G462" s="3"/>
      <c r="H462" s="3"/>
      <c r="I462" s="3"/>
    </row>
    <row r="463">
      <c r="E463" s="3"/>
      <c r="F463" s="3"/>
      <c r="G463" s="3"/>
      <c r="H463" s="3"/>
      <c r="I463" s="3"/>
    </row>
    <row r="464">
      <c r="E464" s="3"/>
      <c r="F464" s="3"/>
      <c r="G464" s="3"/>
      <c r="H464" s="3"/>
      <c r="I464" s="3"/>
    </row>
    <row r="465">
      <c r="E465" s="3"/>
      <c r="F465" s="3"/>
      <c r="G465" s="3"/>
      <c r="H465" s="3"/>
      <c r="I465" s="3"/>
    </row>
    <row r="466">
      <c r="E466" s="3"/>
      <c r="F466" s="3"/>
      <c r="G466" s="3"/>
      <c r="H466" s="3"/>
      <c r="I466" s="3"/>
    </row>
    <row r="467">
      <c r="E467" s="3"/>
      <c r="F467" s="3"/>
      <c r="G467" s="3"/>
      <c r="H467" s="3"/>
      <c r="I467" s="3"/>
    </row>
    <row r="468">
      <c r="E468" s="3"/>
      <c r="F468" s="3"/>
      <c r="G468" s="3"/>
      <c r="H468" s="3"/>
      <c r="I468" s="3"/>
    </row>
    <row r="469">
      <c r="E469" s="3"/>
      <c r="F469" s="3"/>
      <c r="G469" s="3"/>
      <c r="H469" s="3"/>
      <c r="I469" s="3"/>
    </row>
    <row r="470">
      <c r="E470" s="3"/>
      <c r="F470" s="3"/>
      <c r="G470" s="3"/>
      <c r="H470" s="3"/>
      <c r="I470" s="3"/>
    </row>
    <row r="471">
      <c r="E471" s="3"/>
      <c r="F471" s="3"/>
      <c r="G471" s="3"/>
      <c r="H471" s="3"/>
      <c r="I471" s="3"/>
    </row>
    <row r="472">
      <c r="E472" s="3"/>
      <c r="F472" s="3"/>
      <c r="G472" s="3"/>
      <c r="H472" s="3"/>
      <c r="I472" s="3"/>
    </row>
    <row r="473">
      <c r="E473" s="3"/>
      <c r="F473" s="3"/>
      <c r="G473" s="3"/>
      <c r="H473" s="3"/>
      <c r="I473" s="3"/>
    </row>
    <row r="474">
      <c r="E474" s="3"/>
      <c r="F474" s="3"/>
      <c r="G474" s="3"/>
      <c r="H474" s="3"/>
      <c r="I474" s="3"/>
    </row>
    <row r="475">
      <c r="E475" s="3"/>
      <c r="F475" s="3"/>
      <c r="G475" s="3"/>
      <c r="H475" s="3"/>
      <c r="I475" s="3"/>
    </row>
    <row r="476">
      <c r="E476" s="3"/>
      <c r="F476" s="3"/>
      <c r="G476" s="3"/>
      <c r="H476" s="3"/>
      <c r="I476" s="3"/>
    </row>
    <row r="477">
      <c r="E477" s="3"/>
      <c r="F477" s="3"/>
      <c r="G477" s="3"/>
      <c r="H477" s="3"/>
      <c r="I477" s="3"/>
    </row>
    <row r="478">
      <c r="E478" s="3"/>
      <c r="F478" s="3"/>
      <c r="G478" s="3"/>
      <c r="H478" s="3"/>
      <c r="I478" s="3"/>
    </row>
    <row r="479">
      <c r="E479" s="3"/>
      <c r="F479" s="3"/>
      <c r="G479" s="3"/>
      <c r="H479" s="3"/>
      <c r="I479" s="3"/>
    </row>
    <row r="480">
      <c r="E480" s="3"/>
      <c r="F480" s="3"/>
      <c r="G480" s="3"/>
      <c r="H480" s="3"/>
      <c r="I480" s="3"/>
    </row>
    <row r="481">
      <c r="E481" s="3"/>
      <c r="F481" s="3"/>
      <c r="G481" s="3"/>
      <c r="H481" s="3"/>
      <c r="I481" s="3"/>
    </row>
    <row r="482">
      <c r="E482" s="3"/>
      <c r="F482" s="3"/>
      <c r="G482" s="3"/>
      <c r="H482" s="3"/>
      <c r="I482" s="3"/>
    </row>
    <row r="483">
      <c r="E483" s="3"/>
      <c r="F483" s="3"/>
      <c r="G483" s="3"/>
      <c r="H483" s="3"/>
      <c r="I483" s="3"/>
    </row>
    <row r="484">
      <c r="E484" s="3"/>
      <c r="F484" s="3"/>
      <c r="G484" s="3"/>
      <c r="H484" s="3"/>
      <c r="I484" s="3"/>
    </row>
    <row r="485">
      <c r="E485" s="3"/>
      <c r="F485" s="3"/>
      <c r="G485" s="3"/>
      <c r="H485" s="3"/>
      <c r="I485" s="3"/>
    </row>
    <row r="486">
      <c r="E486" s="3"/>
      <c r="F486" s="3"/>
      <c r="G486" s="3"/>
      <c r="H486" s="3"/>
      <c r="I486" s="3"/>
    </row>
    <row r="487">
      <c r="E487" s="3"/>
      <c r="F487" s="3"/>
      <c r="G487" s="3"/>
      <c r="H487" s="3"/>
      <c r="I487" s="3"/>
    </row>
    <row r="488">
      <c r="E488" s="3"/>
      <c r="F488" s="3"/>
      <c r="G488" s="3"/>
      <c r="H488" s="3"/>
      <c r="I488" s="3"/>
    </row>
    <row r="489">
      <c r="E489" s="3"/>
      <c r="F489" s="3"/>
      <c r="G489" s="3"/>
      <c r="H489" s="3"/>
      <c r="I489" s="3"/>
    </row>
    <row r="490">
      <c r="E490" s="3"/>
      <c r="F490" s="3"/>
      <c r="G490" s="3"/>
      <c r="H490" s="3"/>
      <c r="I490" s="3"/>
    </row>
    <row r="491">
      <c r="E491" s="3"/>
      <c r="F491" s="3"/>
      <c r="G491" s="3"/>
      <c r="H491" s="3"/>
      <c r="I491" s="3"/>
    </row>
    <row r="492">
      <c r="E492" s="3"/>
      <c r="F492" s="3"/>
      <c r="G492" s="3"/>
      <c r="H492" s="3"/>
      <c r="I492" s="3"/>
    </row>
    <row r="493">
      <c r="E493" s="3"/>
      <c r="F493" s="3"/>
      <c r="G493" s="3"/>
      <c r="H493" s="3"/>
      <c r="I493" s="3"/>
    </row>
    <row r="494">
      <c r="E494" s="3"/>
      <c r="F494" s="3"/>
      <c r="G494" s="3"/>
      <c r="H494" s="3"/>
      <c r="I494" s="3"/>
    </row>
    <row r="495">
      <c r="E495" s="3"/>
      <c r="F495" s="3"/>
      <c r="G495" s="3"/>
      <c r="H495" s="3"/>
      <c r="I495" s="3"/>
    </row>
    <row r="496">
      <c r="E496" s="3"/>
      <c r="F496" s="3"/>
      <c r="G496" s="3"/>
      <c r="H496" s="3"/>
      <c r="I496" s="3"/>
    </row>
    <row r="497">
      <c r="E497" s="3"/>
      <c r="F497" s="3"/>
      <c r="G497" s="3"/>
      <c r="H497" s="3"/>
      <c r="I497" s="3"/>
    </row>
    <row r="498">
      <c r="E498" s="3"/>
      <c r="F498" s="3"/>
      <c r="G498" s="3"/>
      <c r="H498" s="3"/>
      <c r="I498" s="3"/>
    </row>
    <row r="499">
      <c r="E499" s="3"/>
      <c r="F499" s="3"/>
      <c r="G499" s="3"/>
      <c r="H499" s="3"/>
      <c r="I499" s="3"/>
    </row>
    <row r="500">
      <c r="E500" s="3"/>
      <c r="F500" s="3"/>
      <c r="G500" s="3"/>
      <c r="H500" s="3"/>
      <c r="I500" s="3"/>
    </row>
    <row r="501">
      <c r="E501" s="3"/>
      <c r="F501" s="3"/>
      <c r="G501" s="3"/>
      <c r="H501" s="3"/>
      <c r="I501" s="3"/>
    </row>
    <row r="502">
      <c r="E502" s="3"/>
      <c r="F502" s="3"/>
      <c r="G502" s="3"/>
      <c r="H502" s="3"/>
      <c r="I502" s="3"/>
    </row>
    <row r="503">
      <c r="E503" s="3"/>
      <c r="F503" s="3"/>
      <c r="G503" s="3"/>
      <c r="H503" s="3"/>
      <c r="I503" s="3"/>
    </row>
    <row r="504">
      <c r="E504" s="3"/>
      <c r="F504" s="3"/>
      <c r="G504" s="3"/>
      <c r="H504" s="3"/>
      <c r="I504" s="3"/>
    </row>
    <row r="505">
      <c r="E505" s="3"/>
      <c r="F505" s="3"/>
      <c r="G505" s="3"/>
      <c r="H505" s="3"/>
      <c r="I505" s="3"/>
    </row>
    <row r="506">
      <c r="E506" s="3"/>
      <c r="F506" s="3"/>
      <c r="G506" s="3"/>
      <c r="H506" s="3"/>
      <c r="I506" s="3"/>
    </row>
    <row r="507">
      <c r="E507" s="3"/>
      <c r="F507" s="3"/>
      <c r="G507" s="3"/>
      <c r="H507" s="3"/>
      <c r="I507" s="3"/>
    </row>
    <row r="508">
      <c r="E508" s="3"/>
      <c r="F508" s="3"/>
      <c r="G508" s="3"/>
      <c r="H508" s="3"/>
      <c r="I508" s="3"/>
    </row>
    <row r="509">
      <c r="E509" s="3"/>
      <c r="F509" s="3"/>
      <c r="G509" s="3"/>
      <c r="H509" s="3"/>
      <c r="I509" s="3"/>
    </row>
    <row r="510">
      <c r="E510" s="3"/>
      <c r="F510" s="3"/>
      <c r="G510" s="3"/>
      <c r="H510" s="3"/>
      <c r="I510" s="3"/>
    </row>
    <row r="511">
      <c r="E511" s="3"/>
      <c r="F511" s="3"/>
      <c r="G511" s="3"/>
      <c r="H511" s="3"/>
      <c r="I511" s="3"/>
    </row>
    <row r="512">
      <c r="E512" s="3"/>
      <c r="F512" s="3"/>
      <c r="G512" s="3"/>
      <c r="H512" s="3"/>
      <c r="I512" s="3"/>
    </row>
    <row r="513">
      <c r="E513" s="3"/>
      <c r="F513" s="3"/>
      <c r="G513" s="3"/>
      <c r="H513" s="3"/>
      <c r="I513" s="3"/>
    </row>
    <row r="514">
      <c r="E514" s="3"/>
      <c r="F514" s="3"/>
      <c r="G514" s="3"/>
      <c r="H514" s="3"/>
      <c r="I514" s="3"/>
    </row>
    <row r="515">
      <c r="E515" s="3"/>
      <c r="F515" s="3"/>
      <c r="G515" s="3"/>
      <c r="H515" s="3"/>
      <c r="I515" s="3"/>
    </row>
    <row r="516">
      <c r="E516" s="3"/>
      <c r="F516" s="3"/>
      <c r="G516" s="3"/>
      <c r="H516" s="3"/>
      <c r="I516" s="3"/>
    </row>
    <row r="517">
      <c r="E517" s="3"/>
      <c r="F517" s="3"/>
      <c r="G517" s="3"/>
      <c r="H517" s="3"/>
      <c r="I517" s="3"/>
    </row>
    <row r="518">
      <c r="E518" s="3"/>
      <c r="F518" s="3"/>
      <c r="G518" s="3"/>
      <c r="H518" s="3"/>
      <c r="I518" s="3"/>
    </row>
    <row r="519">
      <c r="E519" s="3"/>
      <c r="F519" s="3"/>
      <c r="G519" s="3"/>
      <c r="H519" s="3"/>
      <c r="I519" s="3"/>
    </row>
    <row r="520">
      <c r="E520" s="3"/>
      <c r="F520" s="3"/>
      <c r="G520" s="3"/>
      <c r="H520" s="3"/>
      <c r="I520" s="3"/>
    </row>
    <row r="521">
      <c r="E521" s="3"/>
      <c r="F521" s="3"/>
      <c r="G521" s="3"/>
      <c r="H521" s="3"/>
      <c r="I521" s="3"/>
    </row>
    <row r="522">
      <c r="E522" s="3"/>
      <c r="F522" s="3"/>
      <c r="G522" s="3"/>
      <c r="H522" s="3"/>
      <c r="I522" s="3"/>
    </row>
    <row r="523">
      <c r="E523" s="3"/>
      <c r="F523" s="3"/>
      <c r="G523" s="3"/>
      <c r="H523" s="3"/>
      <c r="I523" s="3"/>
    </row>
    <row r="524">
      <c r="E524" s="3"/>
      <c r="F524" s="3"/>
      <c r="G524" s="3"/>
      <c r="H524" s="3"/>
      <c r="I524" s="3"/>
    </row>
    <row r="525">
      <c r="E525" s="3"/>
      <c r="F525" s="3"/>
      <c r="G525" s="3"/>
      <c r="H525" s="3"/>
      <c r="I525" s="3"/>
    </row>
    <row r="526">
      <c r="E526" s="3"/>
      <c r="F526" s="3"/>
      <c r="G526" s="3"/>
      <c r="H526" s="3"/>
      <c r="I526" s="3"/>
    </row>
    <row r="527">
      <c r="E527" s="3"/>
      <c r="F527" s="3"/>
      <c r="G527" s="3"/>
      <c r="H527" s="3"/>
      <c r="I527" s="3"/>
    </row>
    <row r="528">
      <c r="E528" s="3"/>
      <c r="F528" s="3"/>
      <c r="G528" s="3"/>
      <c r="H528" s="3"/>
      <c r="I528" s="3"/>
    </row>
    <row r="529">
      <c r="E529" s="3"/>
      <c r="F529" s="3"/>
      <c r="G529" s="3"/>
      <c r="H529" s="3"/>
      <c r="I529" s="3"/>
    </row>
    <row r="530">
      <c r="E530" s="3"/>
      <c r="F530" s="3"/>
      <c r="G530" s="3"/>
      <c r="H530" s="3"/>
      <c r="I530" s="3"/>
    </row>
    <row r="531">
      <c r="E531" s="3"/>
      <c r="F531" s="3"/>
      <c r="G531" s="3"/>
      <c r="H531" s="3"/>
      <c r="I531" s="3"/>
    </row>
    <row r="532">
      <c r="E532" s="3"/>
      <c r="F532" s="3"/>
      <c r="G532" s="3"/>
      <c r="H532" s="3"/>
      <c r="I532" s="3"/>
    </row>
    <row r="533">
      <c r="E533" s="3"/>
      <c r="F533" s="3"/>
      <c r="G533" s="3"/>
      <c r="H533" s="3"/>
      <c r="I533" s="3"/>
    </row>
    <row r="534">
      <c r="E534" s="3"/>
      <c r="F534" s="3"/>
      <c r="G534" s="3"/>
      <c r="H534" s="3"/>
      <c r="I534" s="3"/>
    </row>
    <row r="535">
      <c r="E535" s="3"/>
      <c r="F535" s="3"/>
      <c r="G535" s="3"/>
      <c r="H535" s="3"/>
      <c r="I535" s="3"/>
    </row>
    <row r="536">
      <c r="E536" s="3"/>
      <c r="F536" s="3"/>
      <c r="G536" s="3"/>
      <c r="H536" s="3"/>
      <c r="I536" s="3"/>
    </row>
    <row r="537">
      <c r="E537" s="3"/>
      <c r="F537" s="3"/>
      <c r="G537" s="3"/>
      <c r="H537" s="3"/>
      <c r="I537" s="3"/>
    </row>
    <row r="538">
      <c r="E538" s="3"/>
      <c r="F538" s="3"/>
      <c r="G538" s="3"/>
      <c r="H538" s="3"/>
      <c r="I538" s="3"/>
    </row>
    <row r="539">
      <c r="E539" s="3"/>
      <c r="F539" s="3"/>
      <c r="G539" s="3"/>
      <c r="H539" s="3"/>
      <c r="I539" s="3"/>
    </row>
    <row r="540">
      <c r="E540" s="3"/>
      <c r="F540" s="3"/>
      <c r="G540" s="3"/>
      <c r="H540" s="3"/>
      <c r="I540" s="3"/>
    </row>
    <row r="541">
      <c r="E541" s="3"/>
      <c r="F541" s="3"/>
      <c r="G541" s="3"/>
      <c r="H541" s="3"/>
      <c r="I541" s="3"/>
    </row>
    <row r="542">
      <c r="E542" s="3"/>
      <c r="F542" s="3"/>
      <c r="G542" s="3"/>
      <c r="H542" s="3"/>
      <c r="I542" s="3"/>
    </row>
    <row r="543">
      <c r="E543" s="3"/>
      <c r="F543" s="3"/>
      <c r="G543" s="3"/>
      <c r="H543" s="3"/>
      <c r="I543" s="3"/>
    </row>
    <row r="544">
      <c r="E544" s="3"/>
      <c r="F544" s="3"/>
      <c r="G544" s="3"/>
      <c r="H544" s="3"/>
      <c r="I544" s="3"/>
    </row>
    <row r="545">
      <c r="E545" s="3"/>
      <c r="F545" s="3"/>
      <c r="G545" s="3"/>
      <c r="H545" s="3"/>
      <c r="I545" s="3"/>
    </row>
    <row r="546">
      <c r="E546" s="3"/>
      <c r="F546" s="3"/>
      <c r="G546" s="3"/>
      <c r="H546" s="3"/>
      <c r="I546" s="3"/>
    </row>
    <row r="547">
      <c r="E547" s="3"/>
      <c r="F547" s="3"/>
      <c r="G547" s="3"/>
      <c r="H547" s="3"/>
      <c r="I547" s="3"/>
    </row>
    <row r="548">
      <c r="E548" s="3"/>
      <c r="F548" s="3"/>
      <c r="G548" s="3"/>
      <c r="H548" s="3"/>
      <c r="I548" s="3"/>
    </row>
    <row r="549">
      <c r="E549" s="3"/>
      <c r="F549" s="3"/>
      <c r="G549" s="3"/>
      <c r="H549" s="3"/>
      <c r="I549" s="3"/>
    </row>
    <row r="550">
      <c r="E550" s="3"/>
      <c r="F550" s="3"/>
      <c r="G550" s="3"/>
      <c r="H550" s="3"/>
      <c r="I550" s="3"/>
    </row>
    <row r="551">
      <c r="E551" s="3"/>
      <c r="F551" s="3"/>
      <c r="G551" s="3"/>
      <c r="H551" s="3"/>
      <c r="I551" s="3"/>
    </row>
    <row r="552">
      <c r="E552" s="3"/>
      <c r="F552" s="3"/>
      <c r="G552" s="3"/>
      <c r="H552" s="3"/>
      <c r="I552" s="3"/>
    </row>
    <row r="553">
      <c r="E553" s="3"/>
      <c r="F553" s="3"/>
      <c r="G553" s="3"/>
      <c r="H553" s="3"/>
      <c r="I553" s="3"/>
    </row>
    <row r="554">
      <c r="E554" s="3"/>
      <c r="F554" s="3"/>
      <c r="G554" s="3"/>
      <c r="H554" s="3"/>
      <c r="I554" s="3"/>
    </row>
    <row r="555">
      <c r="E555" s="3"/>
      <c r="F555" s="3"/>
      <c r="G555" s="3"/>
      <c r="H555" s="3"/>
      <c r="I555" s="3"/>
    </row>
    <row r="556">
      <c r="E556" s="3"/>
      <c r="F556" s="3"/>
      <c r="G556" s="3"/>
      <c r="H556" s="3"/>
      <c r="I556" s="3"/>
    </row>
    <row r="557">
      <c r="E557" s="3"/>
      <c r="F557" s="3"/>
      <c r="G557" s="3"/>
      <c r="H557" s="3"/>
      <c r="I557" s="3"/>
    </row>
    <row r="558">
      <c r="E558" s="3"/>
      <c r="F558" s="3"/>
      <c r="G558" s="3"/>
      <c r="H558" s="3"/>
      <c r="I558" s="3"/>
    </row>
    <row r="559">
      <c r="E559" s="3"/>
      <c r="F559" s="3"/>
      <c r="G559" s="3"/>
      <c r="H559" s="3"/>
      <c r="I559" s="3"/>
    </row>
    <row r="560">
      <c r="E560" s="3"/>
      <c r="F560" s="3"/>
      <c r="G560" s="3"/>
      <c r="H560" s="3"/>
      <c r="I560" s="3"/>
    </row>
    <row r="561">
      <c r="E561" s="3"/>
      <c r="F561" s="3"/>
      <c r="G561" s="3"/>
      <c r="H561" s="3"/>
      <c r="I561" s="3"/>
    </row>
    <row r="562">
      <c r="E562" s="3"/>
      <c r="F562" s="3"/>
      <c r="G562" s="3"/>
      <c r="H562" s="3"/>
      <c r="I562" s="3"/>
    </row>
    <row r="563">
      <c r="E563" s="3"/>
      <c r="F563" s="3"/>
      <c r="G563" s="3"/>
      <c r="H563" s="3"/>
      <c r="I563" s="3"/>
    </row>
    <row r="564">
      <c r="E564" s="3"/>
      <c r="F564" s="3"/>
      <c r="G564" s="3"/>
      <c r="H564" s="3"/>
      <c r="I564" s="3"/>
    </row>
    <row r="565">
      <c r="E565" s="3"/>
      <c r="F565" s="3"/>
      <c r="G565" s="3"/>
      <c r="H565" s="3"/>
      <c r="I565" s="3"/>
    </row>
    <row r="566">
      <c r="E566" s="3"/>
      <c r="F566" s="3"/>
      <c r="G566" s="3"/>
      <c r="H566" s="3"/>
      <c r="I566" s="3"/>
    </row>
    <row r="567">
      <c r="E567" s="3"/>
      <c r="F567" s="3"/>
      <c r="G567" s="3"/>
      <c r="H567" s="3"/>
      <c r="I567" s="3"/>
    </row>
    <row r="568">
      <c r="E568" s="3"/>
      <c r="F568" s="3"/>
      <c r="G568" s="3"/>
      <c r="H568" s="3"/>
      <c r="I568" s="3"/>
    </row>
    <row r="569">
      <c r="E569" s="3"/>
      <c r="F569" s="3"/>
      <c r="G569" s="3"/>
      <c r="H569" s="3"/>
      <c r="I569" s="3"/>
    </row>
    <row r="570">
      <c r="E570" s="3"/>
      <c r="F570" s="3"/>
      <c r="G570" s="3"/>
      <c r="H570" s="3"/>
      <c r="I570" s="3"/>
    </row>
    <row r="571">
      <c r="E571" s="3"/>
      <c r="F571" s="3"/>
      <c r="G571" s="3"/>
      <c r="H571" s="3"/>
      <c r="I571" s="3"/>
    </row>
    <row r="572">
      <c r="E572" s="3"/>
      <c r="F572" s="3"/>
      <c r="G572" s="3"/>
      <c r="H572" s="3"/>
      <c r="I572" s="3"/>
    </row>
    <row r="573">
      <c r="E573" s="3"/>
      <c r="F573" s="3"/>
      <c r="G573" s="3"/>
      <c r="H573" s="3"/>
      <c r="I573" s="3"/>
    </row>
    <row r="574">
      <c r="E574" s="3"/>
      <c r="F574" s="3"/>
      <c r="G574" s="3"/>
      <c r="H574" s="3"/>
      <c r="I574" s="3"/>
    </row>
    <row r="575">
      <c r="E575" s="3"/>
      <c r="F575" s="3"/>
      <c r="G575" s="3"/>
      <c r="H575" s="3"/>
      <c r="I575" s="3"/>
    </row>
    <row r="576">
      <c r="E576" s="3"/>
      <c r="F576" s="3"/>
      <c r="G576" s="3"/>
      <c r="H576" s="3"/>
      <c r="I576" s="3"/>
    </row>
    <row r="577">
      <c r="E577" s="3"/>
      <c r="F577" s="3"/>
      <c r="G577" s="3"/>
      <c r="H577" s="3"/>
      <c r="I577" s="3"/>
    </row>
    <row r="578">
      <c r="E578" s="3"/>
      <c r="F578" s="3"/>
      <c r="G578" s="3"/>
      <c r="H578" s="3"/>
      <c r="I578" s="3"/>
    </row>
    <row r="579">
      <c r="E579" s="3"/>
      <c r="F579" s="3"/>
      <c r="G579" s="3"/>
      <c r="H579" s="3"/>
      <c r="I579" s="3"/>
    </row>
    <row r="580">
      <c r="E580" s="3"/>
      <c r="F580" s="3"/>
      <c r="G580" s="3"/>
      <c r="H580" s="3"/>
      <c r="I580" s="3"/>
    </row>
    <row r="581">
      <c r="E581" s="3"/>
      <c r="F581" s="3"/>
      <c r="G581" s="3"/>
      <c r="H581" s="3"/>
      <c r="I581" s="3"/>
    </row>
    <row r="582">
      <c r="E582" s="3"/>
      <c r="F582" s="3"/>
      <c r="G582" s="3"/>
      <c r="H582" s="3"/>
      <c r="I582" s="3"/>
    </row>
    <row r="583">
      <c r="E583" s="3"/>
      <c r="F583" s="3"/>
      <c r="G583" s="3"/>
      <c r="H583" s="3"/>
      <c r="I583" s="3"/>
    </row>
    <row r="584">
      <c r="E584" s="3"/>
      <c r="F584" s="3"/>
      <c r="G584" s="3"/>
      <c r="H584" s="3"/>
      <c r="I584" s="3"/>
    </row>
    <row r="585">
      <c r="E585" s="3"/>
      <c r="F585" s="3"/>
      <c r="G585" s="3"/>
      <c r="H585" s="3"/>
      <c r="I585" s="3"/>
    </row>
    <row r="586">
      <c r="E586" s="3"/>
      <c r="F586" s="3"/>
      <c r="G586" s="3"/>
      <c r="H586" s="3"/>
      <c r="I586" s="3"/>
    </row>
    <row r="587">
      <c r="E587" s="3"/>
      <c r="F587" s="3"/>
      <c r="G587" s="3"/>
      <c r="H587" s="3"/>
      <c r="I587" s="3"/>
    </row>
    <row r="588">
      <c r="E588" s="3"/>
      <c r="F588" s="3"/>
      <c r="G588" s="3"/>
      <c r="H588" s="3"/>
      <c r="I588" s="3"/>
    </row>
    <row r="589">
      <c r="E589" s="3"/>
      <c r="F589" s="3"/>
      <c r="G589" s="3"/>
      <c r="H589" s="3"/>
      <c r="I589" s="3"/>
    </row>
    <row r="590">
      <c r="E590" s="3"/>
      <c r="F590" s="3"/>
      <c r="G590" s="3"/>
      <c r="H590" s="3"/>
      <c r="I590" s="3"/>
    </row>
    <row r="591">
      <c r="E591" s="3"/>
      <c r="F591" s="3"/>
      <c r="G591" s="3"/>
      <c r="H591" s="3"/>
      <c r="I591" s="3"/>
    </row>
    <row r="592">
      <c r="E592" s="3"/>
      <c r="F592" s="3"/>
      <c r="G592" s="3"/>
      <c r="H592" s="3"/>
      <c r="I592" s="3"/>
    </row>
    <row r="593">
      <c r="E593" s="3"/>
      <c r="F593" s="3"/>
      <c r="G593" s="3"/>
      <c r="H593" s="3"/>
      <c r="I593" s="3"/>
    </row>
    <row r="594">
      <c r="E594" s="3"/>
      <c r="F594" s="3"/>
      <c r="G594" s="3"/>
      <c r="H594" s="3"/>
      <c r="I594" s="3"/>
    </row>
    <row r="595">
      <c r="E595" s="3"/>
      <c r="F595" s="3"/>
      <c r="G595" s="3"/>
      <c r="H595" s="3"/>
      <c r="I595" s="3"/>
    </row>
    <row r="596">
      <c r="E596" s="3"/>
      <c r="F596" s="3"/>
      <c r="G596" s="3"/>
      <c r="H596" s="3"/>
      <c r="I596" s="3"/>
    </row>
    <row r="597">
      <c r="E597" s="3"/>
      <c r="F597" s="3"/>
      <c r="G597" s="3"/>
      <c r="H597" s="3"/>
      <c r="I597" s="3"/>
    </row>
    <row r="598">
      <c r="E598" s="3"/>
      <c r="F598" s="3"/>
      <c r="G598" s="3"/>
      <c r="H598" s="3"/>
      <c r="I598" s="3"/>
    </row>
    <row r="599">
      <c r="E599" s="3"/>
      <c r="F599" s="3"/>
      <c r="G599" s="3"/>
      <c r="H599" s="3"/>
      <c r="I599" s="3"/>
    </row>
    <row r="600">
      <c r="E600" s="3"/>
      <c r="F600" s="3"/>
      <c r="G600" s="3"/>
      <c r="H600" s="3"/>
      <c r="I600" s="3"/>
    </row>
    <row r="601">
      <c r="E601" s="3"/>
      <c r="F601" s="3"/>
      <c r="G601" s="3"/>
      <c r="H601" s="3"/>
      <c r="I601" s="3"/>
    </row>
    <row r="602">
      <c r="E602" s="3"/>
      <c r="F602" s="3"/>
      <c r="G602" s="3"/>
      <c r="H602" s="3"/>
      <c r="I602" s="3"/>
    </row>
    <row r="603">
      <c r="E603" s="3"/>
      <c r="F603" s="3"/>
      <c r="G603" s="3"/>
      <c r="H603" s="3"/>
      <c r="I603" s="3"/>
    </row>
    <row r="604">
      <c r="E604" s="3"/>
      <c r="F604" s="3"/>
      <c r="G604" s="3"/>
      <c r="H604" s="3"/>
      <c r="I604" s="3"/>
    </row>
    <row r="605">
      <c r="E605" s="3"/>
      <c r="F605" s="3"/>
      <c r="G605" s="3"/>
      <c r="H605" s="3"/>
      <c r="I605" s="3"/>
    </row>
    <row r="606">
      <c r="E606" s="3"/>
      <c r="F606" s="3"/>
      <c r="G606" s="3"/>
      <c r="H606" s="3"/>
      <c r="I606" s="3"/>
    </row>
    <row r="607">
      <c r="E607" s="3"/>
      <c r="F607" s="3"/>
      <c r="G607" s="3"/>
      <c r="H607" s="3"/>
      <c r="I607" s="3"/>
    </row>
    <row r="608">
      <c r="E608" s="3"/>
      <c r="F608" s="3"/>
      <c r="G608" s="3"/>
      <c r="H608" s="3"/>
      <c r="I608" s="3"/>
    </row>
    <row r="609">
      <c r="E609" s="3"/>
      <c r="F609" s="3"/>
      <c r="G609" s="3"/>
      <c r="H609" s="3"/>
      <c r="I609" s="3"/>
    </row>
    <row r="610">
      <c r="E610" s="3"/>
      <c r="F610" s="3"/>
      <c r="G610" s="3"/>
      <c r="H610" s="3"/>
      <c r="I610" s="3"/>
    </row>
    <row r="611">
      <c r="E611" s="3"/>
      <c r="F611" s="3"/>
      <c r="G611" s="3"/>
      <c r="H611" s="3"/>
      <c r="I611" s="3"/>
    </row>
    <row r="612">
      <c r="E612" s="3"/>
      <c r="F612" s="3"/>
      <c r="G612" s="3"/>
      <c r="H612" s="3"/>
      <c r="I612" s="3"/>
    </row>
    <row r="613">
      <c r="E613" s="3"/>
      <c r="F613" s="3"/>
      <c r="G613" s="3"/>
      <c r="H613" s="3"/>
      <c r="I613" s="3"/>
    </row>
    <row r="614">
      <c r="E614" s="3"/>
      <c r="F614" s="3"/>
      <c r="G614" s="3"/>
      <c r="H614" s="3"/>
      <c r="I614" s="3"/>
    </row>
    <row r="615">
      <c r="E615" s="3"/>
      <c r="F615" s="3"/>
      <c r="G615" s="3"/>
      <c r="H615" s="3"/>
      <c r="I615" s="3"/>
    </row>
    <row r="616">
      <c r="E616" s="3"/>
      <c r="F616" s="3"/>
      <c r="G616" s="3"/>
      <c r="H616" s="3"/>
      <c r="I616" s="3"/>
    </row>
    <row r="617">
      <c r="E617" s="3"/>
      <c r="F617" s="3"/>
      <c r="G617" s="3"/>
      <c r="H617" s="3"/>
      <c r="I617" s="3"/>
    </row>
    <row r="618">
      <c r="E618" s="3"/>
      <c r="F618" s="3"/>
      <c r="G618" s="3"/>
      <c r="H618" s="3"/>
      <c r="I618" s="3"/>
    </row>
    <row r="619">
      <c r="E619" s="3"/>
      <c r="F619" s="3"/>
      <c r="G619" s="3"/>
      <c r="H619" s="3"/>
      <c r="I619" s="3"/>
    </row>
    <row r="620">
      <c r="E620" s="3"/>
      <c r="F620" s="3"/>
      <c r="G620" s="3"/>
      <c r="H620" s="3"/>
      <c r="I620" s="3"/>
    </row>
    <row r="621">
      <c r="E621" s="3"/>
      <c r="F621" s="3"/>
      <c r="G621" s="3"/>
      <c r="H621" s="3"/>
      <c r="I621" s="3"/>
    </row>
    <row r="622">
      <c r="E622" s="3"/>
      <c r="F622" s="3"/>
      <c r="G622" s="3"/>
      <c r="H622" s="3"/>
      <c r="I622" s="3"/>
    </row>
    <row r="623">
      <c r="E623" s="3"/>
      <c r="F623" s="3"/>
      <c r="G623" s="3"/>
      <c r="H623" s="3"/>
      <c r="I623" s="3"/>
    </row>
    <row r="624">
      <c r="E624" s="3"/>
      <c r="F624" s="3"/>
      <c r="G624" s="3"/>
      <c r="H624" s="3"/>
      <c r="I624" s="3"/>
    </row>
    <row r="625">
      <c r="E625" s="3"/>
      <c r="F625" s="3"/>
      <c r="G625" s="3"/>
      <c r="H625" s="3"/>
      <c r="I625" s="3"/>
    </row>
    <row r="626">
      <c r="E626" s="3"/>
      <c r="F626" s="3"/>
      <c r="G626" s="3"/>
      <c r="H626" s="3"/>
      <c r="I626" s="3"/>
    </row>
    <row r="627">
      <c r="E627" s="3"/>
      <c r="F627" s="3"/>
      <c r="G627" s="3"/>
      <c r="H627" s="3"/>
      <c r="I627" s="3"/>
    </row>
    <row r="628">
      <c r="E628" s="3"/>
      <c r="F628" s="3"/>
      <c r="G628" s="3"/>
      <c r="H628" s="3"/>
      <c r="I628" s="3"/>
    </row>
    <row r="629">
      <c r="E629" s="3"/>
      <c r="F629" s="3"/>
      <c r="G629" s="3"/>
      <c r="H629" s="3"/>
      <c r="I629" s="3"/>
    </row>
    <row r="630">
      <c r="E630" s="3"/>
      <c r="F630" s="3"/>
      <c r="G630" s="3"/>
      <c r="H630" s="3"/>
      <c r="I630" s="3"/>
    </row>
    <row r="631">
      <c r="E631" s="3"/>
      <c r="F631" s="3"/>
      <c r="G631" s="3"/>
      <c r="H631" s="3"/>
      <c r="I631" s="3"/>
    </row>
    <row r="632">
      <c r="E632" s="3"/>
      <c r="F632" s="3"/>
      <c r="G632" s="3"/>
      <c r="H632" s="3"/>
      <c r="I632" s="3"/>
    </row>
    <row r="633">
      <c r="E633" s="3"/>
      <c r="F633" s="3"/>
      <c r="G633" s="3"/>
      <c r="H633" s="3"/>
      <c r="I633" s="3"/>
    </row>
    <row r="634">
      <c r="E634" s="3"/>
      <c r="F634" s="3"/>
      <c r="G634" s="3"/>
      <c r="H634" s="3"/>
      <c r="I634" s="3"/>
    </row>
    <row r="635">
      <c r="E635" s="3"/>
      <c r="F635" s="3"/>
      <c r="G635" s="3"/>
      <c r="H635" s="3"/>
      <c r="I635" s="3"/>
    </row>
    <row r="636">
      <c r="E636" s="3"/>
      <c r="F636" s="3"/>
      <c r="G636" s="3"/>
      <c r="H636" s="3"/>
      <c r="I636" s="3"/>
    </row>
    <row r="637">
      <c r="E637" s="3"/>
      <c r="F637" s="3"/>
      <c r="G637" s="3"/>
      <c r="H637" s="3"/>
      <c r="I637" s="3"/>
    </row>
    <row r="638">
      <c r="E638" s="3"/>
      <c r="F638" s="3"/>
      <c r="G638" s="3"/>
      <c r="H638" s="3"/>
      <c r="I638" s="3"/>
    </row>
    <row r="639">
      <c r="E639" s="3"/>
      <c r="F639" s="3"/>
      <c r="G639" s="3"/>
      <c r="H639" s="3"/>
      <c r="I639" s="3"/>
    </row>
    <row r="640">
      <c r="E640" s="3"/>
      <c r="F640" s="3"/>
      <c r="G640" s="3"/>
      <c r="H640" s="3"/>
      <c r="I640" s="3"/>
    </row>
    <row r="641">
      <c r="E641" s="3"/>
      <c r="F641" s="3"/>
      <c r="G641" s="3"/>
      <c r="H641" s="3"/>
      <c r="I641" s="3"/>
    </row>
    <row r="642">
      <c r="E642" s="3"/>
      <c r="F642" s="3"/>
      <c r="G642" s="3"/>
      <c r="H642" s="3"/>
      <c r="I642" s="3"/>
    </row>
    <row r="643">
      <c r="E643" s="3"/>
      <c r="F643" s="3"/>
      <c r="G643" s="3"/>
      <c r="H643" s="3"/>
      <c r="I643" s="3"/>
    </row>
    <row r="644">
      <c r="E644" s="3"/>
      <c r="F644" s="3"/>
      <c r="G644" s="3"/>
      <c r="H644" s="3"/>
      <c r="I644" s="3"/>
    </row>
    <row r="645">
      <c r="E645" s="3"/>
      <c r="F645" s="3"/>
      <c r="G645" s="3"/>
      <c r="H645" s="3"/>
      <c r="I645" s="3"/>
    </row>
    <row r="646">
      <c r="E646" s="3"/>
      <c r="F646" s="3"/>
      <c r="G646" s="3"/>
      <c r="H646" s="3"/>
      <c r="I646" s="3"/>
    </row>
    <row r="647">
      <c r="E647" s="3"/>
      <c r="F647" s="3"/>
      <c r="G647" s="3"/>
      <c r="H647" s="3"/>
      <c r="I647" s="3"/>
    </row>
    <row r="648">
      <c r="E648" s="3"/>
      <c r="F648" s="3"/>
      <c r="G648" s="3"/>
      <c r="H648" s="3"/>
      <c r="I648" s="3"/>
    </row>
    <row r="649">
      <c r="E649" s="3"/>
      <c r="F649" s="3"/>
      <c r="G649" s="3"/>
      <c r="H649" s="3"/>
      <c r="I649" s="3"/>
    </row>
    <row r="650">
      <c r="E650" s="3"/>
      <c r="F650" s="3"/>
      <c r="G650" s="3"/>
      <c r="H650" s="3"/>
      <c r="I650" s="3"/>
    </row>
    <row r="651">
      <c r="E651" s="3"/>
      <c r="F651" s="3"/>
      <c r="G651" s="3"/>
      <c r="H651" s="3"/>
      <c r="I651" s="3"/>
    </row>
    <row r="652">
      <c r="E652" s="3"/>
      <c r="F652" s="3"/>
      <c r="G652" s="3"/>
      <c r="H652" s="3"/>
      <c r="I652" s="3"/>
    </row>
    <row r="653">
      <c r="E653" s="3"/>
      <c r="F653" s="3"/>
      <c r="G653" s="3"/>
      <c r="H653" s="3"/>
      <c r="I653" s="3"/>
    </row>
    <row r="654">
      <c r="E654" s="3"/>
      <c r="F654" s="3"/>
      <c r="G654" s="3"/>
      <c r="H654" s="3"/>
      <c r="I654" s="3"/>
    </row>
    <row r="655">
      <c r="E655" s="3"/>
      <c r="F655" s="3"/>
      <c r="G655" s="3"/>
      <c r="H655" s="3"/>
      <c r="I655" s="3"/>
    </row>
    <row r="656">
      <c r="E656" s="3"/>
      <c r="F656" s="3"/>
      <c r="G656" s="3"/>
      <c r="H656" s="3"/>
      <c r="I656" s="3"/>
    </row>
    <row r="657">
      <c r="E657" s="3"/>
      <c r="F657" s="3"/>
      <c r="G657" s="3"/>
      <c r="H657" s="3"/>
      <c r="I657" s="3"/>
    </row>
    <row r="658">
      <c r="E658" s="3"/>
      <c r="F658" s="3"/>
      <c r="G658" s="3"/>
      <c r="H658" s="3"/>
      <c r="I658" s="3"/>
    </row>
    <row r="659">
      <c r="E659" s="3"/>
      <c r="F659" s="3"/>
      <c r="G659" s="3"/>
      <c r="H659" s="3"/>
      <c r="I659" s="3"/>
    </row>
    <row r="660">
      <c r="E660" s="3"/>
      <c r="F660" s="3"/>
      <c r="G660" s="3"/>
      <c r="H660" s="3"/>
      <c r="I660" s="3"/>
    </row>
    <row r="661">
      <c r="E661" s="3"/>
      <c r="F661" s="3"/>
      <c r="G661" s="3"/>
      <c r="H661" s="3"/>
      <c r="I661" s="3"/>
    </row>
    <row r="662">
      <c r="E662" s="3"/>
      <c r="F662" s="3"/>
      <c r="G662" s="3"/>
      <c r="H662" s="3"/>
      <c r="I662" s="3"/>
    </row>
    <row r="663">
      <c r="E663" s="3"/>
      <c r="F663" s="3"/>
      <c r="G663" s="3"/>
      <c r="H663" s="3"/>
      <c r="I663" s="3"/>
    </row>
    <row r="664">
      <c r="E664" s="3"/>
      <c r="F664" s="3"/>
      <c r="G664" s="3"/>
      <c r="H664" s="3"/>
      <c r="I664" s="3"/>
    </row>
    <row r="665">
      <c r="E665" s="3"/>
      <c r="F665" s="3"/>
      <c r="G665" s="3"/>
      <c r="H665" s="3"/>
      <c r="I665" s="3"/>
    </row>
    <row r="666">
      <c r="E666" s="3"/>
      <c r="F666" s="3"/>
      <c r="G666" s="3"/>
      <c r="H666" s="3"/>
      <c r="I666" s="3"/>
    </row>
    <row r="667">
      <c r="E667" s="3"/>
      <c r="F667" s="3"/>
      <c r="G667" s="3"/>
      <c r="H667" s="3"/>
      <c r="I667" s="3"/>
    </row>
    <row r="668">
      <c r="E668" s="3"/>
      <c r="F668" s="3"/>
      <c r="G668" s="3"/>
      <c r="H668" s="3"/>
      <c r="I668" s="3"/>
    </row>
    <row r="669">
      <c r="E669" s="3"/>
      <c r="F669" s="3"/>
      <c r="G669" s="3"/>
      <c r="H669" s="3"/>
      <c r="I669" s="3"/>
    </row>
    <row r="670">
      <c r="E670" s="3"/>
      <c r="F670" s="3"/>
      <c r="G670" s="3"/>
      <c r="H670" s="3"/>
      <c r="I670" s="3"/>
    </row>
    <row r="671">
      <c r="E671" s="3"/>
      <c r="F671" s="3"/>
      <c r="G671" s="3"/>
      <c r="H671" s="3"/>
      <c r="I671" s="3"/>
    </row>
    <row r="672">
      <c r="E672" s="3"/>
      <c r="F672" s="3"/>
      <c r="G672" s="3"/>
      <c r="H672" s="3"/>
      <c r="I672" s="3"/>
    </row>
    <row r="673">
      <c r="E673" s="3"/>
      <c r="F673" s="3"/>
      <c r="G673" s="3"/>
      <c r="H673" s="3"/>
      <c r="I673" s="3"/>
    </row>
    <row r="674">
      <c r="E674" s="3"/>
      <c r="F674" s="3"/>
      <c r="G674" s="3"/>
      <c r="H674" s="3"/>
      <c r="I674" s="3"/>
    </row>
    <row r="675">
      <c r="E675" s="3"/>
      <c r="F675" s="3"/>
      <c r="G675" s="3"/>
      <c r="H675" s="3"/>
      <c r="I675" s="3"/>
    </row>
    <row r="676">
      <c r="E676" s="3"/>
      <c r="F676" s="3"/>
      <c r="G676" s="3"/>
      <c r="H676" s="3"/>
      <c r="I676" s="3"/>
    </row>
    <row r="677">
      <c r="E677" s="3"/>
      <c r="F677" s="3"/>
      <c r="G677" s="3"/>
      <c r="H677" s="3"/>
      <c r="I677" s="3"/>
    </row>
    <row r="678">
      <c r="E678" s="3"/>
      <c r="F678" s="3"/>
      <c r="G678" s="3"/>
      <c r="H678" s="3"/>
      <c r="I678" s="3"/>
    </row>
    <row r="679">
      <c r="E679" s="3"/>
      <c r="F679" s="3"/>
      <c r="G679" s="3"/>
      <c r="H679" s="3"/>
      <c r="I679" s="3"/>
    </row>
    <row r="680">
      <c r="E680" s="3"/>
      <c r="F680" s="3"/>
      <c r="G680" s="3"/>
      <c r="H680" s="3"/>
      <c r="I680" s="3"/>
    </row>
    <row r="681">
      <c r="E681" s="3"/>
      <c r="F681" s="3"/>
      <c r="G681" s="3"/>
      <c r="H681" s="3"/>
      <c r="I681" s="3"/>
    </row>
    <row r="682">
      <c r="E682" s="3"/>
      <c r="F682" s="3"/>
      <c r="G682" s="3"/>
      <c r="H682" s="3"/>
      <c r="I682" s="3"/>
    </row>
    <row r="683">
      <c r="E683" s="3"/>
      <c r="F683" s="3"/>
      <c r="G683" s="3"/>
      <c r="H683" s="3"/>
      <c r="I683" s="3"/>
    </row>
    <row r="684">
      <c r="E684" s="3"/>
      <c r="F684" s="3"/>
      <c r="G684" s="3"/>
      <c r="H684" s="3"/>
      <c r="I684" s="3"/>
    </row>
    <row r="685">
      <c r="E685" s="3"/>
      <c r="F685" s="3"/>
      <c r="G685" s="3"/>
      <c r="H685" s="3"/>
      <c r="I685" s="3"/>
    </row>
    <row r="686">
      <c r="E686" s="3"/>
      <c r="F686" s="3"/>
      <c r="G686" s="3"/>
      <c r="H686" s="3"/>
      <c r="I686" s="3"/>
    </row>
    <row r="687">
      <c r="E687" s="3"/>
      <c r="F687" s="3"/>
      <c r="G687" s="3"/>
      <c r="H687" s="3"/>
      <c r="I687" s="3"/>
    </row>
    <row r="688">
      <c r="E688" s="3"/>
      <c r="F688" s="3"/>
      <c r="G688" s="3"/>
      <c r="H688" s="3"/>
      <c r="I688" s="3"/>
    </row>
    <row r="689">
      <c r="E689" s="3"/>
      <c r="F689" s="3"/>
      <c r="G689" s="3"/>
      <c r="H689" s="3"/>
      <c r="I689" s="3"/>
    </row>
    <row r="690">
      <c r="E690" s="3"/>
      <c r="F690" s="3"/>
      <c r="G690" s="3"/>
      <c r="H690" s="3"/>
      <c r="I690" s="3"/>
    </row>
    <row r="691">
      <c r="E691" s="3"/>
      <c r="F691" s="3"/>
      <c r="G691" s="3"/>
      <c r="H691" s="3"/>
      <c r="I691" s="3"/>
    </row>
    <row r="692">
      <c r="E692" s="3"/>
      <c r="F692" s="3"/>
      <c r="G692" s="3"/>
      <c r="H692" s="3"/>
      <c r="I692" s="3"/>
    </row>
    <row r="693">
      <c r="E693" s="3"/>
      <c r="F693" s="3"/>
      <c r="G693" s="3"/>
      <c r="H693" s="3"/>
      <c r="I693" s="3"/>
    </row>
    <row r="694">
      <c r="E694" s="3"/>
      <c r="F694" s="3"/>
      <c r="G694" s="3"/>
      <c r="H694" s="3"/>
      <c r="I694" s="3"/>
    </row>
    <row r="695">
      <c r="E695" s="3"/>
      <c r="F695" s="3"/>
      <c r="G695" s="3"/>
      <c r="H695" s="3"/>
      <c r="I695" s="3"/>
    </row>
    <row r="696">
      <c r="E696" s="3"/>
      <c r="F696" s="3"/>
      <c r="G696" s="3"/>
      <c r="H696" s="3"/>
      <c r="I696" s="3"/>
    </row>
    <row r="697">
      <c r="E697" s="3"/>
      <c r="F697" s="3"/>
      <c r="G697" s="3"/>
      <c r="H697" s="3"/>
      <c r="I697" s="3"/>
    </row>
    <row r="698">
      <c r="E698" s="3"/>
      <c r="F698" s="3"/>
      <c r="G698" s="3"/>
      <c r="H698" s="3"/>
      <c r="I698" s="3"/>
    </row>
    <row r="699">
      <c r="E699" s="3"/>
      <c r="F699" s="3"/>
      <c r="G699" s="3"/>
      <c r="H699" s="3"/>
      <c r="I699" s="3"/>
    </row>
    <row r="700">
      <c r="E700" s="3"/>
      <c r="F700" s="3"/>
      <c r="G700" s="3"/>
      <c r="H700" s="3"/>
      <c r="I700" s="3"/>
    </row>
    <row r="701">
      <c r="E701" s="3"/>
      <c r="F701" s="3"/>
      <c r="G701" s="3"/>
      <c r="H701" s="3"/>
      <c r="I701" s="3"/>
    </row>
    <row r="702">
      <c r="E702" s="3"/>
      <c r="F702" s="3"/>
      <c r="G702" s="3"/>
      <c r="H702" s="3"/>
      <c r="I702" s="3"/>
    </row>
    <row r="703">
      <c r="E703" s="3"/>
      <c r="F703" s="3"/>
      <c r="G703" s="3"/>
      <c r="H703" s="3"/>
      <c r="I703" s="3"/>
    </row>
    <row r="704">
      <c r="E704" s="3"/>
      <c r="F704" s="3"/>
      <c r="G704" s="3"/>
      <c r="H704" s="3"/>
      <c r="I704" s="3"/>
    </row>
    <row r="705">
      <c r="E705" s="3"/>
      <c r="F705" s="3"/>
      <c r="G705" s="3"/>
      <c r="H705" s="3"/>
      <c r="I705" s="3"/>
    </row>
    <row r="706">
      <c r="E706" s="3"/>
      <c r="F706" s="3"/>
      <c r="G706" s="3"/>
      <c r="H706" s="3"/>
      <c r="I706" s="3"/>
    </row>
    <row r="707">
      <c r="E707" s="3"/>
      <c r="F707" s="3"/>
      <c r="G707" s="3"/>
      <c r="H707" s="3"/>
      <c r="I707" s="3"/>
    </row>
    <row r="708">
      <c r="E708" s="3"/>
      <c r="F708" s="3"/>
      <c r="G708" s="3"/>
      <c r="H708" s="3"/>
      <c r="I708" s="3"/>
    </row>
    <row r="709">
      <c r="E709" s="3"/>
      <c r="F709" s="3"/>
      <c r="G709" s="3"/>
      <c r="H709" s="3"/>
      <c r="I709" s="3"/>
    </row>
    <row r="710">
      <c r="E710" s="3"/>
      <c r="F710" s="3"/>
      <c r="G710" s="3"/>
      <c r="H710" s="3"/>
      <c r="I710" s="3"/>
    </row>
    <row r="711">
      <c r="E711" s="3"/>
      <c r="F711" s="3"/>
      <c r="G711" s="3"/>
      <c r="H711" s="3"/>
      <c r="I711" s="3"/>
    </row>
    <row r="712">
      <c r="E712" s="3"/>
      <c r="F712" s="3"/>
      <c r="G712" s="3"/>
      <c r="H712" s="3"/>
      <c r="I712" s="3"/>
    </row>
    <row r="713">
      <c r="E713" s="3"/>
      <c r="F713" s="3"/>
      <c r="G713" s="3"/>
      <c r="H713" s="3"/>
      <c r="I713" s="3"/>
    </row>
    <row r="714">
      <c r="E714" s="3"/>
      <c r="F714" s="3"/>
      <c r="G714" s="3"/>
      <c r="H714" s="3"/>
      <c r="I714" s="3"/>
    </row>
    <row r="715">
      <c r="E715" s="3"/>
      <c r="F715" s="3"/>
      <c r="G715" s="3"/>
      <c r="H715" s="3"/>
      <c r="I715" s="3"/>
    </row>
    <row r="716">
      <c r="E716" s="3"/>
      <c r="F716" s="3"/>
      <c r="G716" s="3"/>
      <c r="H716" s="3"/>
      <c r="I716" s="3"/>
    </row>
    <row r="717">
      <c r="E717" s="3"/>
      <c r="F717" s="3"/>
      <c r="G717" s="3"/>
      <c r="H717" s="3"/>
      <c r="I717" s="3"/>
    </row>
    <row r="718">
      <c r="E718" s="3"/>
      <c r="F718" s="3"/>
      <c r="G718" s="3"/>
      <c r="H718" s="3"/>
      <c r="I718" s="3"/>
    </row>
    <row r="719">
      <c r="E719" s="3"/>
      <c r="F719" s="3"/>
      <c r="G719" s="3"/>
      <c r="H719" s="3"/>
      <c r="I719" s="3"/>
    </row>
    <row r="720">
      <c r="E720" s="3"/>
      <c r="F720" s="3"/>
      <c r="G720" s="3"/>
      <c r="H720" s="3"/>
      <c r="I720" s="3"/>
    </row>
    <row r="721">
      <c r="E721" s="3"/>
      <c r="F721" s="3"/>
      <c r="G721" s="3"/>
      <c r="H721" s="3"/>
      <c r="I721" s="3"/>
    </row>
    <row r="722">
      <c r="E722" s="3"/>
      <c r="F722" s="3"/>
      <c r="G722" s="3"/>
      <c r="H722" s="3"/>
      <c r="I722" s="3"/>
    </row>
    <row r="723">
      <c r="E723" s="3"/>
      <c r="F723" s="3"/>
      <c r="G723" s="3"/>
      <c r="H723" s="3"/>
      <c r="I723" s="3"/>
    </row>
    <row r="724">
      <c r="E724" s="3"/>
      <c r="F724" s="3"/>
      <c r="G724" s="3"/>
      <c r="H724" s="3"/>
      <c r="I724" s="3"/>
    </row>
    <row r="725">
      <c r="E725" s="3"/>
      <c r="F725" s="3"/>
      <c r="G725" s="3"/>
      <c r="H725" s="3"/>
      <c r="I725" s="3"/>
    </row>
    <row r="726">
      <c r="E726" s="3"/>
      <c r="F726" s="3"/>
      <c r="G726" s="3"/>
      <c r="H726" s="3"/>
      <c r="I726" s="3"/>
    </row>
    <row r="727">
      <c r="E727" s="3"/>
      <c r="F727" s="3"/>
      <c r="G727" s="3"/>
      <c r="H727" s="3"/>
      <c r="I727" s="3"/>
    </row>
    <row r="728">
      <c r="E728" s="3"/>
      <c r="F728" s="3"/>
      <c r="G728" s="3"/>
      <c r="H728" s="3"/>
      <c r="I728" s="3"/>
    </row>
    <row r="729">
      <c r="E729" s="3"/>
      <c r="F729" s="3"/>
      <c r="G729" s="3"/>
      <c r="H729" s="3"/>
      <c r="I729" s="3"/>
    </row>
    <row r="730">
      <c r="E730" s="3"/>
      <c r="F730" s="3"/>
      <c r="G730" s="3"/>
      <c r="H730" s="3"/>
      <c r="I730" s="3"/>
    </row>
    <row r="731">
      <c r="E731" s="3"/>
      <c r="F731" s="3"/>
      <c r="G731" s="3"/>
      <c r="H731" s="3"/>
      <c r="I731" s="3"/>
    </row>
    <row r="732">
      <c r="E732" s="3"/>
      <c r="F732" s="3"/>
      <c r="G732" s="3"/>
      <c r="H732" s="3"/>
      <c r="I732" s="3"/>
    </row>
    <row r="733">
      <c r="E733" s="3"/>
      <c r="F733" s="3"/>
      <c r="G733" s="3"/>
      <c r="H733" s="3"/>
      <c r="I733" s="3"/>
    </row>
    <row r="734">
      <c r="E734" s="3"/>
      <c r="F734" s="3"/>
      <c r="G734" s="3"/>
      <c r="H734" s="3"/>
      <c r="I734" s="3"/>
    </row>
    <row r="735">
      <c r="E735" s="3"/>
      <c r="F735" s="3"/>
      <c r="G735" s="3"/>
      <c r="H735" s="3"/>
      <c r="I735" s="3"/>
    </row>
    <row r="736">
      <c r="E736" s="3"/>
      <c r="F736" s="3"/>
      <c r="G736" s="3"/>
      <c r="H736" s="3"/>
      <c r="I736" s="3"/>
    </row>
    <row r="737">
      <c r="E737" s="3"/>
      <c r="F737" s="3"/>
      <c r="G737" s="3"/>
      <c r="H737" s="3"/>
      <c r="I737" s="3"/>
    </row>
    <row r="738">
      <c r="E738" s="3"/>
      <c r="F738" s="3"/>
      <c r="G738" s="3"/>
      <c r="H738" s="3"/>
      <c r="I738" s="3"/>
    </row>
    <row r="739">
      <c r="E739" s="3"/>
      <c r="F739" s="3"/>
      <c r="G739" s="3"/>
      <c r="H739" s="3"/>
      <c r="I739" s="3"/>
    </row>
    <row r="740">
      <c r="E740" s="3"/>
      <c r="F740" s="3"/>
      <c r="G740" s="3"/>
      <c r="H740" s="3"/>
      <c r="I740" s="3"/>
    </row>
    <row r="741">
      <c r="E741" s="3"/>
      <c r="F741" s="3"/>
      <c r="G741" s="3"/>
      <c r="H741" s="3"/>
      <c r="I741" s="3"/>
    </row>
    <row r="742">
      <c r="E742" s="3"/>
      <c r="F742" s="3"/>
      <c r="G742" s="3"/>
      <c r="H742" s="3"/>
      <c r="I742" s="3"/>
    </row>
    <row r="743">
      <c r="E743" s="3"/>
      <c r="F743" s="3"/>
      <c r="G743" s="3"/>
      <c r="H743" s="3"/>
      <c r="I743" s="3"/>
    </row>
    <row r="744">
      <c r="E744" s="3"/>
      <c r="F744" s="3"/>
      <c r="G744" s="3"/>
      <c r="H744" s="3"/>
      <c r="I744" s="3"/>
    </row>
    <row r="745">
      <c r="E745" s="3"/>
      <c r="F745" s="3"/>
      <c r="G745" s="3"/>
      <c r="H745" s="3"/>
      <c r="I745" s="3"/>
    </row>
    <row r="746">
      <c r="E746" s="3"/>
      <c r="F746" s="3"/>
      <c r="G746" s="3"/>
      <c r="H746" s="3"/>
      <c r="I746" s="3"/>
    </row>
    <row r="747">
      <c r="E747" s="3"/>
      <c r="F747" s="3"/>
      <c r="G747" s="3"/>
      <c r="H747" s="3"/>
      <c r="I747" s="3"/>
    </row>
    <row r="748">
      <c r="E748" s="3"/>
      <c r="F748" s="3"/>
      <c r="G748" s="3"/>
      <c r="H748" s="3"/>
      <c r="I748" s="3"/>
    </row>
    <row r="749">
      <c r="E749" s="3"/>
      <c r="F749" s="3"/>
      <c r="G749" s="3"/>
      <c r="H749" s="3"/>
      <c r="I749" s="3"/>
    </row>
    <row r="750">
      <c r="E750" s="3"/>
      <c r="F750" s="3"/>
      <c r="G750" s="3"/>
      <c r="H750" s="3"/>
      <c r="I750" s="3"/>
    </row>
    <row r="751">
      <c r="E751" s="3"/>
      <c r="F751" s="3"/>
      <c r="G751" s="3"/>
      <c r="H751" s="3"/>
      <c r="I751" s="3"/>
    </row>
    <row r="752">
      <c r="E752" s="3"/>
      <c r="F752" s="3"/>
      <c r="G752" s="3"/>
      <c r="H752" s="3"/>
      <c r="I752" s="3"/>
    </row>
    <row r="753">
      <c r="E753" s="3"/>
      <c r="F753" s="3"/>
      <c r="G753" s="3"/>
      <c r="H753" s="3"/>
      <c r="I753" s="3"/>
    </row>
    <row r="754">
      <c r="E754" s="3"/>
      <c r="F754" s="3"/>
      <c r="G754" s="3"/>
      <c r="H754" s="3"/>
      <c r="I754" s="3"/>
    </row>
    <row r="755">
      <c r="E755" s="3"/>
      <c r="F755" s="3"/>
      <c r="G755" s="3"/>
      <c r="H755" s="3"/>
      <c r="I755" s="3"/>
    </row>
    <row r="756">
      <c r="E756" s="3"/>
      <c r="F756" s="3"/>
      <c r="G756" s="3"/>
      <c r="H756" s="3"/>
      <c r="I756" s="3"/>
    </row>
    <row r="757">
      <c r="E757" s="3"/>
      <c r="F757" s="3"/>
      <c r="G757" s="3"/>
      <c r="H757" s="3"/>
      <c r="I757" s="3"/>
    </row>
    <row r="758">
      <c r="E758" s="3"/>
      <c r="F758" s="3"/>
      <c r="G758" s="3"/>
      <c r="H758" s="3"/>
      <c r="I758" s="3"/>
    </row>
    <row r="759">
      <c r="E759" s="3"/>
      <c r="F759" s="3"/>
      <c r="G759" s="3"/>
      <c r="H759" s="3"/>
      <c r="I759" s="3"/>
    </row>
    <row r="760">
      <c r="E760" s="3"/>
      <c r="F760" s="3"/>
      <c r="G760" s="3"/>
      <c r="H760" s="3"/>
      <c r="I760" s="3"/>
    </row>
    <row r="761">
      <c r="E761" s="3"/>
      <c r="F761" s="3"/>
      <c r="G761" s="3"/>
      <c r="H761" s="3"/>
      <c r="I761" s="3"/>
    </row>
    <row r="762">
      <c r="E762" s="3"/>
      <c r="F762" s="3"/>
      <c r="G762" s="3"/>
      <c r="H762" s="3"/>
      <c r="I762" s="3"/>
    </row>
    <row r="763">
      <c r="E763" s="3"/>
      <c r="F763" s="3"/>
      <c r="G763" s="3"/>
      <c r="H763" s="3"/>
      <c r="I763" s="3"/>
    </row>
    <row r="764">
      <c r="E764" s="3"/>
      <c r="F764" s="3"/>
      <c r="G764" s="3"/>
      <c r="H764" s="3"/>
      <c r="I764" s="3"/>
    </row>
    <row r="765">
      <c r="E765" s="3"/>
      <c r="F765" s="3"/>
      <c r="G765" s="3"/>
      <c r="H765" s="3"/>
      <c r="I765" s="3"/>
    </row>
    <row r="766">
      <c r="E766" s="3"/>
      <c r="F766" s="3"/>
      <c r="G766" s="3"/>
      <c r="H766" s="3"/>
      <c r="I766" s="3"/>
    </row>
    <row r="767">
      <c r="E767" s="3"/>
      <c r="F767" s="3"/>
      <c r="G767" s="3"/>
      <c r="H767" s="3"/>
      <c r="I767" s="3"/>
    </row>
    <row r="768">
      <c r="E768" s="3"/>
      <c r="F768" s="3"/>
      <c r="G768" s="3"/>
      <c r="H768" s="3"/>
      <c r="I768" s="3"/>
    </row>
    <row r="769">
      <c r="E769" s="3"/>
      <c r="F769" s="3"/>
      <c r="G769" s="3"/>
      <c r="H769" s="3"/>
      <c r="I769" s="3"/>
    </row>
    <row r="770">
      <c r="E770" s="3"/>
      <c r="F770" s="3"/>
      <c r="G770" s="3"/>
      <c r="H770" s="3"/>
      <c r="I770" s="3"/>
    </row>
    <row r="771">
      <c r="E771" s="3"/>
      <c r="F771" s="3"/>
      <c r="G771" s="3"/>
      <c r="H771" s="3"/>
      <c r="I771" s="3"/>
    </row>
    <row r="772">
      <c r="E772" s="3"/>
      <c r="F772" s="3"/>
      <c r="G772" s="3"/>
      <c r="H772" s="3"/>
      <c r="I772" s="3"/>
    </row>
    <row r="773">
      <c r="E773" s="3"/>
      <c r="F773" s="3"/>
      <c r="G773" s="3"/>
      <c r="H773" s="3"/>
      <c r="I773" s="3"/>
    </row>
    <row r="774">
      <c r="E774" s="3"/>
      <c r="F774" s="3"/>
      <c r="G774" s="3"/>
      <c r="H774" s="3"/>
      <c r="I774" s="3"/>
    </row>
    <row r="775">
      <c r="E775" s="3"/>
      <c r="F775" s="3"/>
      <c r="G775" s="3"/>
      <c r="H775" s="3"/>
      <c r="I775" s="3"/>
    </row>
    <row r="776">
      <c r="E776" s="3"/>
      <c r="F776" s="3"/>
      <c r="G776" s="3"/>
      <c r="H776" s="3"/>
      <c r="I776" s="3"/>
    </row>
    <row r="777">
      <c r="E777" s="3"/>
      <c r="F777" s="3"/>
      <c r="G777" s="3"/>
      <c r="H777" s="3"/>
      <c r="I777" s="3"/>
    </row>
    <row r="778">
      <c r="E778" s="3"/>
      <c r="F778" s="3"/>
      <c r="G778" s="3"/>
      <c r="H778" s="3"/>
      <c r="I778" s="3"/>
    </row>
    <row r="779">
      <c r="E779" s="3"/>
      <c r="F779" s="3"/>
      <c r="G779" s="3"/>
      <c r="H779" s="3"/>
      <c r="I779" s="3"/>
    </row>
    <row r="780">
      <c r="E780" s="3"/>
      <c r="F780" s="3"/>
      <c r="G780" s="3"/>
      <c r="H780" s="3"/>
      <c r="I780" s="3"/>
    </row>
    <row r="781">
      <c r="E781" s="3"/>
      <c r="F781" s="3"/>
      <c r="G781" s="3"/>
      <c r="H781" s="3"/>
      <c r="I781" s="3"/>
    </row>
    <row r="782">
      <c r="E782" s="3"/>
      <c r="F782" s="3"/>
      <c r="G782" s="3"/>
      <c r="H782" s="3"/>
      <c r="I782" s="3"/>
    </row>
    <row r="783">
      <c r="E783" s="3"/>
      <c r="F783" s="3"/>
      <c r="G783" s="3"/>
      <c r="H783" s="3"/>
      <c r="I783" s="3"/>
    </row>
    <row r="784">
      <c r="E784" s="3"/>
      <c r="F784" s="3"/>
      <c r="G784" s="3"/>
      <c r="H784" s="3"/>
      <c r="I784" s="3"/>
    </row>
    <row r="785">
      <c r="E785" s="3"/>
      <c r="F785" s="3"/>
      <c r="G785" s="3"/>
      <c r="H785" s="3"/>
      <c r="I785" s="3"/>
    </row>
    <row r="786">
      <c r="E786" s="3"/>
      <c r="F786" s="3"/>
      <c r="G786" s="3"/>
      <c r="H786" s="3"/>
      <c r="I786" s="3"/>
    </row>
    <row r="787">
      <c r="E787" s="3"/>
      <c r="F787" s="3"/>
      <c r="G787" s="3"/>
      <c r="H787" s="3"/>
      <c r="I787" s="3"/>
    </row>
    <row r="788">
      <c r="E788" s="3"/>
      <c r="F788" s="3"/>
      <c r="G788" s="3"/>
      <c r="H788" s="3"/>
      <c r="I788" s="3"/>
    </row>
    <row r="789">
      <c r="E789" s="3"/>
      <c r="F789" s="3"/>
      <c r="G789" s="3"/>
      <c r="H789" s="3"/>
      <c r="I789" s="3"/>
    </row>
    <row r="790">
      <c r="E790" s="3"/>
      <c r="F790" s="3"/>
      <c r="G790" s="3"/>
      <c r="H790" s="3"/>
      <c r="I790" s="3"/>
    </row>
    <row r="791">
      <c r="E791" s="3"/>
      <c r="F791" s="3"/>
      <c r="G791" s="3"/>
      <c r="H791" s="3"/>
      <c r="I791" s="3"/>
    </row>
    <row r="792">
      <c r="E792" s="3"/>
      <c r="F792" s="3"/>
      <c r="G792" s="3"/>
      <c r="H792" s="3"/>
      <c r="I792" s="3"/>
    </row>
    <row r="793">
      <c r="E793" s="3"/>
      <c r="F793" s="3"/>
      <c r="G793" s="3"/>
      <c r="H793" s="3"/>
      <c r="I793" s="3"/>
    </row>
    <row r="794">
      <c r="E794" s="3"/>
      <c r="F794" s="3"/>
      <c r="G794" s="3"/>
      <c r="H794" s="3"/>
      <c r="I794" s="3"/>
    </row>
    <row r="795">
      <c r="E795" s="3"/>
      <c r="F795" s="3"/>
      <c r="G795" s="3"/>
      <c r="H795" s="3"/>
      <c r="I795" s="3"/>
    </row>
    <row r="796">
      <c r="E796" s="3"/>
      <c r="F796" s="3"/>
      <c r="G796" s="3"/>
      <c r="H796" s="3"/>
      <c r="I796" s="3"/>
    </row>
    <row r="797">
      <c r="E797" s="3"/>
      <c r="F797" s="3"/>
      <c r="G797" s="3"/>
      <c r="H797" s="3"/>
      <c r="I797" s="3"/>
    </row>
    <row r="798">
      <c r="E798" s="3"/>
      <c r="F798" s="3"/>
      <c r="G798" s="3"/>
      <c r="H798" s="3"/>
      <c r="I798" s="3"/>
    </row>
    <row r="799">
      <c r="E799" s="3"/>
      <c r="F799" s="3"/>
      <c r="G799" s="3"/>
      <c r="H799" s="3"/>
      <c r="I799" s="3"/>
    </row>
    <row r="800">
      <c r="E800" s="3"/>
      <c r="F800" s="3"/>
      <c r="G800" s="3"/>
      <c r="H800" s="3"/>
      <c r="I800" s="3"/>
    </row>
    <row r="801">
      <c r="E801" s="3"/>
      <c r="F801" s="3"/>
      <c r="G801" s="3"/>
      <c r="H801" s="3"/>
      <c r="I801" s="3"/>
    </row>
    <row r="802">
      <c r="E802" s="3"/>
      <c r="F802" s="3"/>
      <c r="G802" s="3"/>
      <c r="H802" s="3"/>
      <c r="I802" s="3"/>
    </row>
    <row r="803">
      <c r="E803" s="3"/>
      <c r="F803" s="3"/>
      <c r="G803" s="3"/>
      <c r="H803" s="3"/>
      <c r="I803" s="3"/>
    </row>
    <row r="804">
      <c r="E804" s="3"/>
      <c r="F804" s="3"/>
      <c r="G804" s="3"/>
      <c r="H804" s="3"/>
      <c r="I804" s="3"/>
    </row>
    <row r="805">
      <c r="E805" s="3"/>
      <c r="F805" s="3"/>
      <c r="G805" s="3"/>
      <c r="H805" s="3"/>
      <c r="I805" s="3"/>
    </row>
    <row r="806">
      <c r="E806" s="3"/>
      <c r="F806" s="3"/>
      <c r="G806" s="3"/>
      <c r="H806" s="3"/>
      <c r="I806" s="3"/>
    </row>
    <row r="807">
      <c r="E807" s="3"/>
      <c r="F807" s="3"/>
      <c r="G807" s="3"/>
      <c r="H807" s="3"/>
      <c r="I807" s="3"/>
    </row>
    <row r="808">
      <c r="E808" s="3"/>
      <c r="F808" s="3"/>
      <c r="G808" s="3"/>
      <c r="H808" s="3"/>
      <c r="I808" s="3"/>
    </row>
    <row r="809">
      <c r="E809" s="3"/>
      <c r="F809" s="3"/>
      <c r="G809" s="3"/>
      <c r="H809" s="3"/>
      <c r="I809" s="3"/>
    </row>
    <row r="810">
      <c r="E810" s="3"/>
      <c r="F810" s="3"/>
      <c r="G810" s="3"/>
      <c r="H810" s="3"/>
      <c r="I810" s="3"/>
    </row>
    <row r="811">
      <c r="E811" s="3"/>
      <c r="F811" s="3"/>
      <c r="G811" s="3"/>
      <c r="H811" s="3"/>
      <c r="I811" s="3"/>
    </row>
    <row r="812">
      <c r="E812" s="3"/>
      <c r="F812" s="3"/>
      <c r="G812" s="3"/>
      <c r="H812" s="3"/>
      <c r="I812" s="3"/>
    </row>
    <row r="813">
      <c r="E813" s="3"/>
      <c r="F813" s="3"/>
      <c r="G813" s="3"/>
      <c r="H813" s="3"/>
      <c r="I813" s="3"/>
    </row>
    <row r="814">
      <c r="E814" s="3"/>
      <c r="F814" s="3"/>
      <c r="G814" s="3"/>
      <c r="H814" s="3"/>
      <c r="I814" s="3"/>
    </row>
    <row r="815">
      <c r="E815" s="3"/>
      <c r="F815" s="3"/>
      <c r="G815" s="3"/>
      <c r="H815" s="3"/>
      <c r="I815" s="3"/>
    </row>
    <row r="816">
      <c r="E816" s="3"/>
      <c r="F816" s="3"/>
      <c r="G816" s="3"/>
      <c r="H816" s="3"/>
      <c r="I816" s="3"/>
    </row>
    <row r="817">
      <c r="E817" s="3"/>
      <c r="F817" s="3"/>
      <c r="G817" s="3"/>
      <c r="H817" s="3"/>
      <c r="I817" s="3"/>
    </row>
    <row r="818">
      <c r="E818" s="3"/>
      <c r="F818" s="3"/>
      <c r="G818" s="3"/>
      <c r="H818" s="3"/>
      <c r="I818" s="3"/>
    </row>
    <row r="819">
      <c r="E819" s="3"/>
      <c r="F819" s="3"/>
      <c r="G819" s="3"/>
      <c r="H819" s="3"/>
      <c r="I819" s="3"/>
    </row>
    <row r="820">
      <c r="E820" s="3"/>
      <c r="F820" s="3"/>
      <c r="G820" s="3"/>
      <c r="H820" s="3"/>
      <c r="I820" s="3"/>
    </row>
    <row r="821">
      <c r="E821" s="3"/>
      <c r="F821" s="3"/>
      <c r="G821" s="3"/>
      <c r="H821" s="3"/>
      <c r="I821" s="3"/>
    </row>
    <row r="822">
      <c r="E822" s="3"/>
      <c r="F822" s="3"/>
      <c r="G822" s="3"/>
      <c r="H822" s="3"/>
      <c r="I822" s="3"/>
    </row>
    <row r="823">
      <c r="E823" s="3"/>
      <c r="F823" s="3"/>
      <c r="G823" s="3"/>
      <c r="H823" s="3"/>
      <c r="I823" s="3"/>
    </row>
    <row r="824">
      <c r="E824" s="3"/>
      <c r="F824" s="3"/>
      <c r="G824" s="3"/>
      <c r="H824" s="3"/>
      <c r="I824" s="3"/>
    </row>
    <row r="825">
      <c r="E825" s="3"/>
      <c r="F825" s="3"/>
      <c r="G825" s="3"/>
      <c r="H825" s="3"/>
      <c r="I825" s="3"/>
    </row>
    <row r="826">
      <c r="E826" s="3"/>
      <c r="F826" s="3"/>
      <c r="G826" s="3"/>
      <c r="H826" s="3"/>
      <c r="I826" s="3"/>
    </row>
    <row r="827">
      <c r="E827" s="3"/>
      <c r="F827" s="3"/>
      <c r="G827" s="3"/>
      <c r="H827" s="3"/>
      <c r="I827" s="3"/>
    </row>
    <row r="828">
      <c r="E828" s="3"/>
      <c r="F828" s="3"/>
      <c r="G828" s="3"/>
      <c r="H828" s="3"/>
      <c r="I828" s="3"/>
    </row>
    <row r="829">
      <c r="E829" s="3"/>
      <c r="F829" s="3"/>
      <c r="G829" s="3"/>
      <c r="H829" s="3"/>
      <c r="I829" s="3"/>
    </row>
    <row r="830">
      <c r="E830" s="3"/>
      <c r="F830" s="3"/>
      <c r="G830" s="3"/>
      <c r="H830" s="3"/>
      <c r="I830" s="3"/>
    </row>
    <row r="831">
      <c r="E831" s="3"/>
      <c r="F831" s="3"/>
      <c r="G831" s="3"/>
      <c r="H831" s="3"/>
      <c r="I831" s="3"/>
    </row>
    <row r="832">
      <c r="E832" s="3"/>
      <c r="F832" s="3"/>
      <c r="G832" s="3"/>
      <c r="H832" s="3"/>
      <c r="I832" s="3"/>
    </row>
    <row r="833">
      <c r="E833" s="3"/>
      <c r="F833" s="3"/>
      <c r="G833" s="3"/>
      <c r="H833" s="3"/>
      <c r="I833" s="3"/>
    </row>
    <row r="834">
      <c r="E834" s="3"/>
      <c r="F834" s="3"/>
      <c r="G834" s="3"/>
      <c r="H834" s="3"/>
      <c r="I834" s="3"/>
    </row>
    <row r="835">
      <c r="E835" s="3"/>
      <c r="F835" s="3"/>
      <c r="G835" s="3"/>
      <c r="H835" s="3"/>
      <c r="I835" s="3"/>
    </row>
    <row r="836">
      <c r="E836" s="3"/>
      <c r="F836" s="3"/>
      <c r="G836" s="3"/>
      <c r="H836" s="3"/>
      <c r="I836" s="3"/>
    </row>
    <row r="837">
      <c r="E837" s="3"/>
      <c r="F837" s="3"/>
      <c r="G837" s="3"/>
      <c r="H837" s="3"/>
      <c r="I837" s="3"/>
    </row>
    <row r="838">
      <c r="E838" s="3"/>
      <c r="F838" s="3"/>
      <c r="G838" s="3"/>
      <c r="H838" s="3"/>
      <c r="I838" s="3"/>
    </row>
    <row r="839">
      <c r="E839" s="3"/>
      <c r="F839" s="3"/>
      <c r="G839" s="3"/>
      <c r="H839" s="3"/>
      <c r="I839" s="3"/>
    </row>
    <row r="840">
      <c r="E840" s="3"/>
      <c r="F840" s="3"/>
      <c r="G840" s="3"/>
      <c r="H840" s="3"/>
      <c r="I840" s="3"/>
    </row>
    <row r="841">
      <c r="E841" s="3"/>
      <c r="F841" s="3"/>
      <c r="G841" s="3"/>
      <c r="H841" s="3"/>
      <c r="I841" s="3"/>
    </row>
    <row r="842">
      <c r="E842" s="3"/>
      <c r="F842" s="3"/>
      <c r="G842" s="3"/>
      <c r="H842" s="3"/>
      <c r="I842" s="3"/>
    </row>
    <row r="843">
      <c r="E843" s="3"/>
      <c r="F843" s="3"/>
      <c r="G843" s="3"/>
      <c r="H843" s="3"/>
      <c r="I843" s="3"/>
    </row>
    <row r="844">
      <c r="E844" s="3"/>
      <c r="F844" s="3"/>
      <c r="G844" s="3"/>
      <c r="H844" s="3"/>
      <c r="I844" s="3"/>
    </row>
    <row r="845">
      <c r="E845" s="3"/>
      <c r="F845" s="3"/>
      <c r="G845" s="3"/>
      <c r="H845" s="3"/>
      <c r="I845" s="3"/>
    </row>
    <row r="846">
      <c r="E846" s="3"/>
      <c r="F846" s="3"/>
      <c r="G846" s="3"/>
      <c r="H846" s="3"/>
      <c r="I846" s="3"/>
    </row>
    <row r="847">
      <c r="E847" s="3"/>
      <c r="F847" s="3"/>
      <c r="G847" s="3"/>
      <c r="H847" s="3"/>
      <c r="I847" s="3"/>
    </row>
    <row r="848">
      <c r="E848" s="3"/>
      <c r="F848" s="3"/>
      <c r="G848" s="3"/>
      <c r="H848" s="3"/>
      <c r="I848" s="3"/>
    </row>
    <row r="849">
      <c r="E849" s="3"/>
      <c r="F849" s="3"/>
      <c r="G849" s="3"/>
      <c r="H849" s="3"/>
      <c r="I849" s="3"/>
    </row>
    <row r="850">
      <c r="E850" s="3"/>
      <c r="F850" s="3"/>
      <c r="G850" s="3"/>
      <c r="H850" s="3"/>
      <c r="I850" s="3"/>
    </row>
    <row r="851">
      <c r="E851" s="3"/>
      <c r="F851" s="3"/>
      <c r="G851" s="3"/>
      <c r="H851" s="3"/>
      <c r="I851" s="3"/>
    </row>
    <row r="852">
      <c r="E852" s="3"/>
      <c r="F852" s="3"/>
      <c r="G852" s="3"/>
      <c r="H852" s="3"/>
      <c r="I852" s="3"/>
    </row>
    <row r="853">
      <c r="E853" s="3"/>
      <c r="F853" s="3"/>
      <c r="G853" s="3"/>
      <c r="H853" s="3"/>
      <c r="I853" s="3"/>
    </row>
    <row r="854">
      <c r="E854" s="3"/>
      <c r="F854" s="3"/>
      <c r="G854" s="3"/>
      <c r="H854" s="3"/>
      <c r="I854" s="3"/>
    </row>
    <row r="855">
      <c r="E855" s="3"/>
      <c r="F855" s="3"/>
      <c r="G855" s="3"/>
      <c r="H855" s="3"/>
      <c r="I855" s="3"/>
    </row>
    <row r="856">
      <c r="E856" s="3"/>
      <c r="F856" s="3"/>
      <c r="G856" s="3"/>
      <c r="H856" s="3"/>
      <c r="I856" s="3"/>
    </row>
    <row r="857">
      <c r="E857" s="3"/>
      <c r="F857" s="3"/>
      <c r="G857" s="3"/>
      <c r="H857" s="3"/>
      <c r="I857" s="3"/>
    </row>
    <row r="858">
      <c r="E858" s="3"/>
      <c r="F858" s="3"/>
      <c r="G858" s="3"/>
      <c r="H858" s="3"/>
      <c r="I858" s="3"/>
    </row>
    <row r="859">
      <c r="E859" s="3"/>
      <c r="F859" s="3"/>
      <c r="G859" s="3"/>
      <c r="H859" s="3"/>
      <c r="I859" s="3"/>
    </row>
    <row r="860">
      <c r="E860" s="3"/>
      <c r="F860" s="3"/>
      <c r="G860" s="3"/>
      <c r="H860" s="3"/>
      <c r="I860" s="3"/>
    </row>
    <row r="861">
      <c r="E861" s="3"/>
      <c r="F861" s="3"/>
      <c r="G861" s="3"/>
      <c r="H861" s="3"/>
      <c r="I861" s="3"/>
    </row>
    <row r="862">
      <c r="E862" s="3"/>
      <c r="F862" s="3"/>
      <c r="G862" s="3"/>
      <c r="H862" s="3"/>
      <c r="I862" s="3"/>
    </row>
    <row r="863">
      <c r="E863" s="3"/>
      <c r="F863" s="3"/>
      <c r="G863" s="3"/>
      <c r="H863" s="3"/>
      <c r="I863" s="3"/>
    </row>
    <row r="864">
      <c r="E864" s="3"/>
      <c r="F864" s="3"/>
      <c r="G864" s="3"/>
      <c r="H864" s="3"/>
      <c r="I864" s="3"/>
    </row>
    <row r="865">
      <c r="E865" s="3"/>
      <c r="F865" s="3"/>
      <c r="G865" s="3"/>
      <c r="H865" s="3"/>
      <c r="I865" s="3"/>
    </row>
    <row r="866">
      <c r="E866" s="3"/>
      <c r="F866" s="3"/>
      <c r="G866" s="3"/>
      <c r="H866" s="3"/>
      <c r="I866" s="3"/>
    </row>
    <row r="867">
      <c r="E867" s="3"/>
      <c r="F867" s="3"/>
      <c r="G867" s="3"/>
      <c r="H867" s="3"/>
      <c r="I867" s="3"/>
    </row>
    <row r="868">
      <c r="E868" s="3"/>
      <c r="F868" s="3"/>
      <c r="G868" s="3"/>
      <c r="H868" s="3"/>
      <c r="I868" s="3"/>
    </row>
    <row r="869">
      <c r="E869" s="3"/>
      <c r="F869" s="3"/>
      <c r="G869" s="3"/>
      <c r="H869" s="3"/>
      <c r="I869" s="3"/>
    </row>
    <row r="870">
      <c r="E870" s="3"/>
      <c r="F870" s="3"/>
      <c r="G870" s="3"/>
      <c r="H870" s="3"/>
      <c r="I870" s="3"/>
    </row>
    <row r="871">
      <c r="E871" s="3"/>
      <c r="F871" s="3"/>
      <c r="G871" s="3"/>
      <c r="H871" s="3"/>
      <c r="I871" s="3"/>
    </row>
    <row r="872">
      <c r="E872" s="3"/>
      <c r="F872" s="3"/>
      <c r="G872" s="3"/>
      <c r="H872" s="3"/>
      <c r="I872" s="3"/>
    </row>
    <row r="873">
      <c r="E873" s="3"/>
      <c r="F873" s="3"/>
      <c r="G873" s="3"/>
      <c r="H873" s="3"/>
      <c r="I873" s="3"/>
    </row>
    <row r="874">
      <c r="E874" s="3"/>
      <c r="F874" s="3"/>
      <c r="G874" s="3"/>
      <c r="H874" s="3"/>
      <c r="I874" s="3"/>
    </row>
    <row r="875">
      <c r="E875" s="3"/>
      <c r="F875" s="3"/>
      <c r="G875" s="3"/>
      <c r="H875" s="3"/>
      <c r="I875" s="3"/>
    </row>
    <row r="876">
      <c r="E876" s="3"/>
      <c r="F876" s="3"/>
      <c r="G876" s="3"/>
      <c r="H876" s="3"/>
      <c r="I876" s="3"/>
    </row>
    <row r="877">
      <c r="E877" s="3"/>
      <c r="F877" s="3"/>
      <c r="G877" s="3"/>
      <c r="H877" s="3"/>
      <c r="I877" s="3"/>
    </row>
    <row r="878">
      <c r="E878" s="3"/>
      <c r="F878" s="3"/>
      <c r="G878" s="3"/>
      <c r="H878" s="3"/>
      <c r="I878" s="3"/>
    </row>
    <row r="879">
      <c r="E879" s="3"/>
      <c r="F879" s="3"/>
      <c r="G879" s="3"/>
      <c r="H879" s="3"/>
      <c r="I879" s="3"/>
    </row>
    <row r="880">
      <c r="E880" s="3"/>
      <c r="F880" s="3"/>
      <c r="G880" s="3"/>
      <c r="H880" s="3"/>
      <c r="I880" s="3"/>
    </row>
    <row r="881">
      <c r="E881" s="3"/>
      <c r="F881" s="3"/>
      <c r="G881" s="3"/>
      <c r="H881" s="3"/>
      <c r="I881" s="3"/>
    </row>
    <row r="882">
      <c r="E882" s="3"/>
      <c r="F882" s="3"/>
      <c r="G882" s="3"/>
      <c r="H882" s="3"/>
      <c r="I882" s="3"/>
    </row>
    <row r="883">
      <c r="E883" s="3"/>
      <c r="F883" s="3"/>
      <c r="G883" s="3"/>
      <c r="H883" s="3"/>
      <c r="I883" s="3"/>
    </row>
    <row r="884">
      <c r="E884" s="3"/>
      <c r="F884" s="3"/>
      <c r="G884" s="3"/>
      <c r="H884" s="3"/>
      <c r="I884" s="3"/>
    </row>
    <row r="885">
      <c r="E885" s="3"/>
      <c r="F885" s="3"/>
      <c r="G885" s="3"/>
      <c r="H885" s="3"/>
      <c r="I885" s="3"/>
    </row>
    <row r="886">
      <c r="E886" s="3"/>
      <c r="F886" s="3"/>
      <c r="G886" s="3"/>
      <c r="H886" s="3"/>
      <c r="I886" s="3"/>
    </row>
    <row r="887">
      <c r="E887" s="3"/>
      <c r="F887" s="3"/>
      <c r="G887" s="3"/>
      <c r="H887" s="3"/>
      <c r="I887" s="3"/>
    </row>
    <row r="888">
      <c r="E888" s="3"/>
      <c r="F888" s="3"/>
      <c r="G888" s="3"/>
      <c r="H888" s="3"/>
      <c r="I888" s="3"/>
    </row>
    <row r="889">
      <c r="E889" s="3"/>
      <c r="F889" s="3"/>
      <c r="G889" s="3"/>
      <c r="H889" s="3"/>
      <c r="I889" s="3"/>
    </row>
    <row r="890">
      <c r="E890" s="3"/>
      <c r="F890" s="3"/>
      <c r="G890" s="3"/>
      <c r="H890" s="3"/>
      <c r="I890" s="3"/>
    </row>
    <row r="891">
      <c r="E891" s="3"/>
      <c r="F891" s="3"/>
      <c r="G891" s="3"/>
      <c r="H891" s="3"/>
      <c r="I891" s="3"/>
    </row>
    <row r="892">
      <c r="E892" s="3"/>
      <c r="F892" s="3"/>
      <c r="G892" s="3"/>
      <c r="H892" s="3"/>
      <c r="I892" s="3"/>
    </row>
    <row r="893">
      <c r="E893" s="3"/>
      <c r="F893" s="3"/>
      <c r="G893" s="3"/>
      <c r="H893" s="3"/>
      <c r="I893" s="3"/>
    </row>
    <row r="894">
      <c r="E894" s="3"/>
      <c r="F894" s="3"/>
      <c r="G894" s="3"/>
      <c r="H894" s="3"/>
      <c r="I894" s="3"/>
    </row>
    <row r="895">
      <c r="E895" s="3"/>
      <c r="F895" s="3"/>
      <c r="G895" s="3"/>
      <c r="H895" s="3"/>
      <c r="I895" s="3"/>
    </row>
    <row r="896">
      <c r="E896" s="3"/>
      <c r="F896" s="3"/>
      <c r="G896" s="3"/>
      <c r="H896" s="3"/>
      <c r="I896" s="3"/>
    </row>
    <row r="897">
      <c r="E897" s="3"/>
      <c r="F897" s="3"/>
      <c r="G897" s="3"/>
      <c r="H897" s="3"/>
      <c r="I897" s="3"/>
    </row>
    <row r="898">
      <c r="E898" s="3"/>
      <c r="F898" s="3"/>
      <c r="G898" s="3"/>
      <c r="H898" s="3"/>
      <c r="I898" s="3"/>
    </row>
    <row r="899">
      <c r="E899" s="3"/>
      <c r="F899" s="3"/>
      <c r="G899" s="3"/>
      <c r="H899" s="3"/>
      <c r="I899" s="3"/>
    </row>
    <row r="900">
      <c r="E900" s="3"/>
      <c r="F900" s="3"/>
      <c r="G900" s="3"/>
      <c r="H900" s="3"/>
      <c r="I900" s="3"/>
    </row>
    <row r="901">
      <c r="E901" s="3"/>
      <c r="F901" s="3"/>
      <c r="G901" s="3"/>
      <c r="H901" s="3"/>
      <c r="I901" s="3"/>
    </row>
    <row r="902">
      <c r="E902" s="3"/>
      <c r="F902" s="3"/>
      <c r="G902" s="3"/>
      <c r="H902" s="3"/>
      <c r="I902" s="3"/>
    </row>
    <row r="903">
      <c r="E903" s="3"/>
      <c r="F903" s="3"/>
      <c r="G903" s="3"/>
      <c r="H903" s="3"/>
      <c r="I903" s="3"/>
    </row>
    <row r="904">
      <c r="E904" s="3"/>
      <c r="F904" s="3"/>
      <c r="G904" s="3"/>
      <c r="H904" s="3"/>
      <c r="I904" s="3"/>
    </row>
    <row r="905">
      <c r="E905" s="3"/>
      <c r="F905" s="3"/>
      <c r="G905" s="3"/>
      <c r="H905" s="3"/>
      <c r="I905" s="3"/>
    </row>
    <row r="906">
      <c r="E906" s="3"/>
      <c r="F906" s="3"/>
      <c r="G906" s="3"/>
      <c r="H906" s="3"/>
      <c r="I906" s="3"/>
    </row>
    <row r="907">
      <c r="E907" s="3"/>
      <c r="F907" s="3"/>
      <c r="G907" s="3"/>
      <c r="H907" s="3"/>
      <c r="I907" s="3"/>
    </row>
    <row r="908">
      <c r="E908" s="3"/>
      <c r="F908" s="3"/>
      <c r="G908" s="3"/>
      <c r="H908" s="3"/>
      <c r="I908" s="3"/>
    </row>
    <row r="909">
      <c r="E909" s="3"/>
      <c r="F909" s="3"/>
      <c r="G909" s="3"/>
      <c r="H909" s="3"/>
      <c r="I909" s="3"/>
    </row>
    <row r="910">
      <c r="E910" s="3"/>
      <c r="F910" s="3"/>
      <c r="G910" s="3"/>
      <c r="H910" s="3"/>
      <c r="I910" s="3"/>
    </row>
    <row r="911">
      <c r="E911" s="3"/>
      <c r="F911" s="3"/>
      <c r="G911" s="3"/>
      <c r="H911" s="3"/>
      <c r="I911" s="3"/>
    </row>
    <row r="912">
      <c r="E912" s="3"/>
      <c r="F912" s="3"/>
      <c r="G912" s="3"/>
      <c r="H912" s="3"/>
      <c r="I912" s="3"/>
    </row>
    <row r="913">
      <c r="E913" s="3"/>
      <c r="F913" s="3"/>
      <c r="G913" s="3"/>
      <c r="H913" s="3"/>
      <c r="I913" s="3"/>
    </row>
    <row r="914">
      <c r="E914" s="3"/>
      <c r="F914" s="3"/>
      <c r="G914" s="3"/>
      <c r="H914" s="3"/>
      <c r="I914" s="3"/>
    </row>
    <row r="915">
      <c r="E915" s="3"/>
      <c r="F915" s="3"/>
      <c r="G915" s="3"/>
      <c r="H915" s="3"/>
      <c r="I915" s="3"/>
    </row>
    <row r="916">
      <c r="E916" s="3"/>
      <c r="F916" s="3"/>
      <c r="G916" s="3"/>
      <c r="H916" s="3"/>
      <c r="I916" s="3"/>
    </row>
    <row r="917">
      <c r="E917" s="3"/>
      <c r="F917" s="3"/>
      <c r="G917" s="3"/>
      <c r="H917" s="3"/>
      <c r="I917" s="3"/>
    </row>
    <row r="918">
      <c r="E918" s="3"/>
      <c r="F918" s="3"/>
      <c r="G918" s="3"/>
      <c r="H918" s="3"/>
      <c r="I918" s="3"/>
    </row>
    <row r="919">
      <c r="E919" s="3"/>
      <c r="F919" s="3"/>
      <c r="G919" s="3"/>
      <c r="H919" s="3"/>
      <c r="I919" s="3"/>
    </row>
    <row r="920">
      <c r="E920" s="3"/>
      <c r="F920" s="3"/>
      <c r="G920" s="3"/>
      <c r="H920" s="3"/>
      <c r="I920" s="3"/>
    </row>
    <row r="921">
      <c r="E921" s="3"/>
      <c r="F921" s="3"/>
      <c r="G921" s="3"/>
      <c r="H921" s="3"/>
      <c r="I921" s="3"/>
    </row>
    <row r="922">
      <c r="E922" s="3"/>
      <c r="F922" s="3"/>
      <c r="G922" s="3"/>
      <c r="H922" s="3"/>
      <c r="I922" s="3"/>
    </row>
    <row r="923">
      <c r="E923" s="3"/>
      <c r="F923" s="3"/>
      <c r="G923" s="3"/>
      <c r="H923" s="3"/>
      <c r="I923" s="3"/>
    </row>
    <row r="924">
      <c r="E924" s="3"/>
      <c r="F924" s="3"/>
      <c r="G924" s="3"/>
      <c r="H924" s="3"/>
      <c r="I924" s="3"/>
    </row>
    <row r="925">
      <c r="E925" s="3"/>
      <c r="F925" s="3"/>
      <c r="G925" s="3"/>
      <c r="H925" s="3"/>
      <c r="I925" s="3"/>
    </row>
    <row r="926">
      <c r="E926" s="3"/>
      <c r="F926" s="3"/>
      <c r="G926" s="3"/>
      <c r="H926" s="3"/>
      <c r="I926" s="3"/>
    </row>
    <row r="927">
      <c r="E927" s="3"/>
      <c r="F927" s="3"/>
      <c r="G927" s="3"/>
      <c r="H927" s="3"/>
      <c r="I927" s="3"/>
    </row>
    <row r="928">
      <c r="E928" s="3"/>
      <c r="F928" s="3"/>
      <c r="G928" s="3"/>
      <c r="H928" s="3"/>
      <c r="I928" s="3"/>
    </row>
    <row r="929">
      <c r="E929" s="3"/>
      <c r="F929" s="3"/>
      <c r="G929" s="3"/>
      <c r="H929" s="3"/>
      <c r="I929" s="3"/>
    </row>
    <row r="930">
      <c r="E930" s="3"/>
      <c r="F930" s="3"/>
      <c r="G930" s="3"/>
      <c r="H930" s="3"/>
      <c r="I930" s="3"/>
    </row>
    <row r="931">
      <c r="E931" s="3"/>
      <c r="F931" s="3"/>
      <c r="G931" s="3"/>
      <c r="H931" s="3"/>
      <c r="I931" s="3"/>
    </row>
    <row r="932">
      <c r="E932" s="3"/>
      <c r="F932" s="3"/>
      <c r="G932" s="3"/>
      <c r="H932" s="3"/>
      <c r="I932" s="3"/>
    </row>
    <row r="933">
      <c r="E933" s="3"/>
      <c r="F933" s="3"/>
      <c r="G933" s="3"/>
      <c r="H933" s="3"/>
      <c r="I933" s="3"/>
    </row>
    <row r="934">
      <c r="E934" s="3"/>
      <c r="F934" s="3"/>
      <c r="G934" s="3"/>
      <c r="H934" s="3"/>
      <c r="I934" s="3"/>
    </row>
    <row r="935">
      <c r="E935" s="3"/>
      <c r="F935" s="3"/>
      <c r="G935" s="3"/>
      <c r="H935" s="3"/>
      <c r="I935" s="3"/>
    </row>
    <row r="936">
      <c r="E936" s="3"/>
      <c r="F936" s="3"/>
      <c r="G936" s="3"/>
      <c r="H936" s="3"/>
      <c r="I936" s="3"/>
    </row>
    <row r="937">
      <c r="E937" s="3"/>
      <c r="F937" s="3"/>
      <c r="G937" s="3"/>
      <c r="H937" s="3"/>
      <c r="I937" s="3"/>
    </row>
    <row r="938">
      <c r="E938" s="3"/>
      <c r="F938" s="3"/>
      <c r="G938" s="3"/>
      <c r="H938" s="3"/>
      <c r="I938" s="3"/>
    </row>
    <row r="939">
      <c r="E939" s="3"/>
      <c r="F939" s="3"/>
      <c r="G939" s="3"/>
      <c r="H939" s="3"/>
      <c r="I939" s="3"/>
    </row>
    <row r="940">
      <c r="E940" s="3"/>
      <c r="F940" s="3"/>
      <c r="G940" s="3"/>
      <c r="H940" s="3"/>
      <c r="I940" s="3"/>
    </row>
    <row r="941">
      <c r="E941" s="3"/>
      <c r="F941" s="3"/>
      <c r="G941" s="3"/>
      <c r="H941" s="3"/>
      <c r="I941" s="3"/>
    </row>
    <row r="942">
      <c r="E942" s="3"/>
      <c r="F942" s="3"/>
      <c r="G942" s="3"/>
      <c r="H942" s="3"/>
      <c r="I942" s="3"/>
    </row>
    <row r="943">
      <c r="E943" s="3"/>
      <c r="F943" s="3"/>
      <c r="G943" s="3"/>
      <c r="H943" s="3"/>
      <c r="I943" s="3"/>
    </row>
    <row r="944">
      <c r="E944" s="3"/>
      <c r="F944" s="3"/>
      <c r="G944" s="3"/>
      <c r="H944" s="3"/>
      <c r="I944" s="3"/>
    </row>
    <row r="945">
      <c r="E945" s="3"/>
      <c r="F945" s="3"/>
      <c r="G945" s="3"/>
      <c r="H945" s="3"/>
      <c r="I945" s="3"/>
    </row>
    <row r="946">
      <c r="E946" s="3"/>
      <c r="F946" s="3"/>
      <c r="G946" s="3"/>
      <c r="H946" s="3"/>
      <c r="I946" s="3"/>
    </row>
    <row r="947">
      <c r="E947" s="3"/>
      <c r="F947" s="3"/>
      <c r="G947" s="3"/>
      <c r="H947" s="3"/>
      <c r="I947" s="3"/>
    </row>
    <row r="948">
      <c r="E948" s="3"/>
      <c r="F948" s="3"/>
      <c r="G948" s="3"/>
      <c r="H948" s="3"/>
      <c r="I948" s="3"/>
    </row>
    <row r="949">
      <c r="E949" s="3"/>
      <c r="F949" s="3"/>
      <c r="G949" s="3"/>
      <c r="H949" s="3"/>
      <c r="I949" s="3"/>
    </row>
    <row r="950">
      <c r="E950" s="3"/>
      <c r="F950" s="3"/>
      <c r="G950" s="3"/>
      <c r="H950" s="3"/>
      <c r="I950" s="3"/>
    </row>
    <row r="951">
      <c r="E951" s="3"/>
      <c r="F951" s="3"/>
      <c r="G951" s="3"/>
      <c r="H951" s="3"/>
      <c r="I951" s="3"/>
    </row>
    <row r="952">
      <c r="E952" s="3"/>
      <c r="F952" s="3"/>
      <c r="G952" s="3"/>
      <c r="H952" s="3"/>
      <c r="I952" s="3"/>
    </row>
    <row r="953">
      <c r="E953" s="3"/>
      <c r="F953" s="3"/>
      <c r="G953" s="3"/>
      <c r="H953" s="3"/>
      <c r="I953" s="3"/>
    </row>
    <row r="954">
      <c r="E954" s="3"/>
      <c r="F954" s="3"/>
      <c r="G954" s="3"/>
      <c r="H954" s="3"/>
      <c r="I954" s="3"/>
    </row>
    <row r="955">
      <c r="E955" s="3"/>
      <c r="F955" s="3"/>
      <c r="G955" s="3"/>
      <c r="H955" s="3"/>
      <c r="I955" s="3"/>
    </row>
    <row r="956">
      <c r="E956" s="3"/>
      <c r="F956" s="3"/>
      <c r="G956" s="3"/>
      <c r="H956" s="3"/>
      <c r="I956" s="3"/>
    </row>
    <row r="957">
      <c r="E957" s="3"/>
      <c r="F957" s="3"/>
      <c r="G957" s="3"/>
      <c r="H957" s="3"/>
      <c r="I957" s="3"/>
    </row>
    <row r="958">
      <c r="E958" s="3"/>
      <c r="F958" s="3"/>
      <c r="G958" s="3"/>
      <c r="H958" s="3"/>
      <c r="I958" s="3"/>
    </row>
    <row r="959">
      <c r="E959" s="3"/>
      <c r="F959" s="3"/>
      <c r="G959" s="3"/>
      <c r="H959" s="3"/>
      <c r="I959" s="3"/>
    </row>
    <row r="960">
      <c r="E960" s="3"/>
      <c r="F960" s="3"/>
      <c r="G960" s="3"/>
      <c r="H960" s="3"/>
      <c r="I960" s="3"/>
    </row>
    <row r="961">
      <c r="E961" s="3"/>
      <c r="F961" s="3"/>
      <c r="G961" s="3"/>
      <c r="H961" s="3"/>
      <c r="I961" s="3"/>
    </row>
    <row r="962">
      <c r="E962" s="3"/>
      <c r="F962" s="3"/>
      <c r="G962" s="3"/>
      <c r="H962" s="3"/>
      <c r="I962" s="3"/>
    </row>
    <row r="963">
      <c r="E963" s="3"/>
      <c r="F963" s="3"/>
      <c r="G963" s="3"/>
      <c r="H963" s="3"/>
      <c r="I963" s="3"/>
    </row>
    <row r="964">
      <c r="E964" s="3"/>
      <c r="F964" s="3"/>
      <c r="G964" s="3"/>
      <c r="H964" s="3"/>
      <c r="I964" s="3"/>
    </row>
    <row r="965">
      <c r="E965" s="3"/>
      <c r="F965" s="3"/>
      <c r="G965" s="3"/>
      <c r="H965" s="3"/>
      <c r="I965" s="3"/>
    </row>
    <row r="966">
      <c r="E966" s="3"/>
      <c r="F966" s="3"/>
      <c r="G966" s="3"/>
      <c r="H966" s="3"/>
      <c r="I966" s="3"/>
    </row>
    <row r="967">
      <c r="E967" s="3"/>
      <c r="F967" s="3"/>
      <c r="G967" s="3"/>
      <c r="H967" s="3"/>
      <c r="I967" s="3"/>
    </row>
    <row r="968">
      <c r="E968" s="3"/>
      <c r="F968" s="3"/>
      <c r="G968" s="3"/>
      <c r="H968" s="3"/>
      <c r="I968" s="3"/>
    </row>
    <row r="969">
      <c r="E969" s="3"/>
      <c r="F969" s="3"/>
      <c r="G969" s="3"/>
      <c r="H969" s="3"/>
      <c r="I969" s="3"/>
    </row>
    <row r="970">
      <c r="E970" s="3"/>
      <c r="F970" s="3"/>
      <c r="G970" s="3"/>
      <c r="H970" s="3"/>
      <c r="I970" s="3"/>
    </row>
    <row r="971">
      <c r="E971" s="3"/>
      <c r="F971" s="3"/>
      <c r="G971" s="3"/>
      <c r="H971" s="3"/>
      <c r="I971" s="3"/>
    </row>
    <row r="972">
      <c r="E972" s="3"/>
      <c r="F972" s="3"/>
      <c r="G972" s="3"/>
      <c r="H972" s="3"/>
      <c r="I972" s="3"/>
    </row>
    <row r="973">
      <c r="E973" s="3"/>
      <c r="F973" s="3"/>
      <c r="G973" s="3"/>
      <c r="H973" s="3"/>
      <c r="I973" s="3"/>
    </row>
    <row r="974">
      <c r="E974" s="3"/>
      <c r="F974" s="3"/>
      <c r="G974" s="3"/>
      <c r="H974" s="3"/>
      <c r="I974" s="3"/>
    </row>
    <row r="975">
      <c r="E975" s="3"/>
      <c r="F975" s="3"/>
      <c r="G975" s="3"/>
      <c r="H975" s="3"/>
      <c r="I975" s="3"/>
    </row>
    <row r="976">
      <c r="E976" s="3"/>
      <c r="F976" s="3"/>
      <c r="G976" s="3"/>
      <c r="H976" s="3"/>
      <c r="I976" s="3"/>
    </row>
    <row r="977">
      <c r="E977" s="3"/>
      <c r="F977" s="3"/>
      <c r="G977" s="3"/>
      <c r="H977" s="3"/>
      <c r="I977" s="3"/>
    </row>
    <row r="978">
      <c r="E978" s="3"/>
      <c r="F978" s="3"/>
      <c r="G978" s="3"/>
      <c r="H978" s="3"/>
      <c r="I978" s="3"/>
    </row>
    <row r="979">
      <c r="E979" s="3"/>
      <c r="F979" s="3"/>
      <c r="G979" s="3"/>
      <c r="H979" s="3"/>
      <c r="I979" s="3"/>
    </row>
    <row r="980">
      <c r="E980" s="3"/>
      <c r="F980" s="3"/>
      <c r="G980" s="3"/>
      <c r="H980" s="3"/>
      <c r="I980" s="3"/>
    </row>
    <row r="981">
      <c r="E981" s="3"/>
      <c r="F981" s="3"/>
      <c r="G981" s="3"/>
      <c r="H981" s="3"/>
      <c r="I981" s="3"/>
    </row>
    <row r="982">
      <c r="E982" s="3"/>
      <c r="F982" s="3"/>
      <c r="G982" s="3"/>
      <c r="H982" s="3"/>
      <c r="I982" s="3"/>
    </row>
    <row r="983">
      <c r="E983" s="3"/>
      <c r="F983" s="3"/>
      <c r="G983" s="3"/>
      <c r="H983" s="3"/>
      <c r="I983" s="3"/>
    </row>
    <row r="984">
      <c r="E984" s="3"/>
      <c r="F984" s="3"/>
      <c r="G984" s="3"/>
      <c r="H984" s="3"/>
      <c r="I984" s="3"/>
    </row>
    <row r="985">
      <c r="E985" s="3"/>
      <c r="F985" s="3"/>
      <c r="G985" s="3"/>
      <c r="H985" s="3"/>
      <c r="I985" s="3"/>
    </row>
    <row r="986">
      <c r="E986" s="3"/>
      <c r="F986" s="3"/>
      <c r="G986" s="3"/>
      <c r="H986" s="3"/>
      <c r="I986" s="3"/>
    </row>
    <row r="987">
      <c r="E987" s="3"/>
      <c r="F987" s="3"/>
      <c r="G987" s="3"/>
      <c r="H987" s="3"/>
      <c r="I987" s="3"/>
    </row>
    <row r="988">
      <c r="E988" s="3"/>
      <c r="F988" s="3"/>
      <c r="G988" s="3"/>
      <c r="H988" s="3"/>
      <c r="I988" s="3"/>
    </row>
    <row r="989">
      <c r="E989" s="3"/>
      <c r="F989" s="3"/>
      <c r="G989" s="3"/>
      <c r="H989" s="3"/>
      <c r="I989" s="3"/>
    </row>
    <row r="990">
      <c r="E990" s="3"/>
      <c r="F990" s="3"/>
      <c r="G990" s="3"/>
      <c r="H990" s="3"/>
      <c r="I990" s="3"/>
    </row>
    <row r="991">
      <c r="E991" s="3"/>
      <c r="F991" s="3"/>
      <c r="G991" s="3"/>
      <c r="H991" s="3"/>
      <c r="I991" s="3"/>
    </row>
    <row r="992">
      <c r="E992" s="3"/>
      <c r="F992" s="3"/>
      <c r="G992" s="3"/>
      <c r="H992" s="3"/>
      <c r="I992" s="3"/>
    </row>
    <row r="993">
      <c r="E993" s="3"/>
      <c r="F993" s="3"/>
      <c r="G993" s="3"/>
      <c r="H993" s="3"/>
      <c r="I993" s="3"/>
    </row>
    <row r="994">
      <c r="E994" s="3"/>
      <c r="F994" s="3"/>
      <c r="G994" s="3"/>
      <c r="H994" s="3"/>
      <c r="I994" s="3"/>
    </row>
    <row r="995">
      <c r="E995" s="3"/>
      <c r="F995" s="3"/>
      <c r="G995" s="3"/>
      <c r="H995" s="3"/>
      <c r="I995" s="3"/>
    </row>
    <row r="996">
      <c r="E996" s="3"/>
      <c r="F996" s="3"/>
      <c r="G996" s="3"/>
      <c r="H996" s="3"/>
      <c r="I996" s="3"/>
    </row>
    <row r="997">
      <c r="E997" s="3"/>
      <c r="F997" s="3"/>
      <c r="G997" s="3"/>
      <c r="H997" s="3"/>
      <c r="I997" s="3"/>
    </row>
    <row r="998">
      <c r="E998" s="3"/>
      <c r="F998" s="3"/>
      <c r="G998" s="3"/>
      <c r="H998" s="3"/>
      <c r="I998" s="3"/>
    </row>
    <row r="999">
      <c r="E999" s="3"/>
      <c r="F999" s="3"/>
      <c r="G999" s="3"/>
      <c r="H999" s="3"/>
      <c r="I999" s="3"/>
    </row>
    <row r="1000">
      <c r="E1000" s="3"/>
      <c r="F1000" s="3"/>
      <c r="G1000" s="3"/>
      <c r="H1000" s="3"/>
      <c r="I1000" s="3"/>
    </row>
    <row r="1001">
      <c r="E1001" s="3"/>
      <c r="F1001" s="3"/>
      <c r="G1001" s="3"/>
      <c r="H1001" s="3"/>
      <c r="I1001" s="3"/>
    </row>
    <row r="1002">
      <c r="E1002" s="3"/>
      <c r="F1002" s="3"/>
      <c r="G1002" s="3"/>
      <c r="H1002" s="3"/>
      <c r="I1002" s="3"/>
    </row>
    <row r="1003">
      <c r="E1003" s="3"/>
      <c r="F1003" s="3"/>
      <c r="G1003" s="3"/>
      <c r="H1003" s="3"/>
      <c r="I1003" s="3"/>
    </row>
    <row r="1004">
      <c r="E1004" s="3"/>
      <c r="F1004" s="3"/>
      <c r="G1004" s="3"/>
      <c r="H1004" s="3"/>
      <c r="I1004" s="3"/>
    </row>
    <row r="1005">
      <c r="E1005" s="3"/>
      <c r="F1005" s="3"/>
      <c r="G1005" s="3"/>
      <c r="H1005" s="3"/>
      <c r="I1005" s="3"/>
    </row>
    <row r="1006">
      <c r="E1006" s="3"/>
      <c r="F1006" s="3"/>
      <c r="G1006" s="3"/>
      <c r="H1006" s="3"/>
      <c r="I1006" s="3"/>
    </row>
    <row r="1007">
      <c r="E1007" s="3"/>
      <c r="F1007" s="3"/>
      <c r="G1007" s="3"/>
      <c r="H1007" s="3"/>
      <c r="I1007" s="3"/>
    </row>
    <row r="1008">
      <c r="E1008" s="3"/>
      <c r="F1008" s="3"/>
      <c r="G1008" s="3"/>
      <c r="H1008" s="3"/>
      <c r="I1008" s="3"/>
    </row>
    <row r="1009">
      <c r="E1009" s="3"/>
      <c r="F1009" s="3"/>
      <c r="G1009" s="3"/>
      <c r="H1009" s="3"/>
      <c r="I1009" s="3"/>
    </row>
  </sheetData>
  <mergeCells count="6">
    <mergeCell ref="A10:A11"/>
    <mergeCell ref="B10:D10"/>
    <mergeCell ref="N11:S11"/>
    <mergeCell ref="K12:L12"/>
    <mergeCell ref="O16:S16"/>
    <mergeCell ref="O23:S23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</cols>
  <sheetData>
    <row r="1">
      <c r="A1" s="57" t="s">
        <v>71</v>
      </c>
      <c r="B1" s="58">
        <f>B2+B4*(B3-B2)</f>
        <v>0.116423</v>
      </c>
      <c r="D1" s="57" t="s">
        <v>72</v>
      </c>
      <c r="E1" s="58">
        <f>(E2*E3)*E4+(E5*E6)</f>
        <v>0.07334970321</v>
      </c>
    </row>
    <row r="2">
      <c r="A2" s="59" t="s">
        <v>73</v>
      </c>
      <c r="B2" s="60">
        <v>0.0425</v>
      </c>
      <c r="D2" s="59" t="s">
        <v>74</v>
      </c>
      <c r="E2" s="61">
        <f>'Balance Sheet'!D50</f>
        <v>0.3756790024</v>
      </c>
    </row>
    <row r="3">
      <c r="A3" s="59" t="s">
        <v>75</v>
      </c>
      <c r="B3" s="60">
        <v>0.1026</v>
      </c>
      <c r="D3" s="59" t="s">
        <v>76</v>
      </c>
      <c r="E3" s="60">
        <v>0.0135</v>
      </c>
    </row>
    <row r="4">
      <c r="A4" s="59" t="s">
        <v>77</v>
      </c>
      <c r="B4" s="59">
        <v>1.23</v>
      </c>
      <c r="D4" s="59" t="s">
        <v>78</v>
      </c>
      <c r="E4" s="61">
        <f>Ratios!D5</f>
        <v>0.1309983034</v>
      </c>
    </row>
    <row r="5">
      <c r="D5" s="59" t="s">
        <v>79</v>
      </c>
      <c r="E5" s="61">
        <f>'Balance Sheet'!D62</f>
        <v>0.6243209976</v>
      </c>
    </row>
    <row r="6">
      <c r="D6" s="59" t="s">
        <v>80</v>
      </c>
      <c r="E6" s="61">
        <f>B1</f>
        <v>0.116423</v>
      </c>
    </row>
    <row r="9">
      <c r="A9" s="59" t="s">
        <v>81</v>
      </c>
      <c r="B9" s="59">
        <v>2021.0</v>
      </c>
      <c r="C9" s="62">
        <v>2022.0</v>
      </c>
      <c r="D9" s="62">
        <v>2023.0</v>
      </c>
      <c r="E9" s="62">
        <v>2024.0</v>
      </c>
      <c r="F9" s="62">
        <v>2025.0</v>
      </c>
      <c r="G9" s="62">
        <v>2026.0</v>
      </c>
      <c r="H9" s="62">
        <v>2027.0</v>
      </c>
      <c r="I9" s="62">
        <v>2028.0</v>
      </c>
      <c r="J9" s="63"/>
    </row>
    <row r="10">
      <c r="A10" s="59" t="s">
        <v>82</v>
      </c>
      <c r="B10" s="64">
        <f>'Cash Flows'!B90</f>
        <v>428.6</v>
      </c>
      <c r="C10" s="64">
        <f>'Cash Flows'!C90</f>
        <v>242692.9</v>
      </c>
      <c r="D10" s="64">
        <f>'Cash Flows'!D90</f>
        <v>7178.6</v>
      </c>
      <c r="E10" s="65">
        <f>'Cash Flows'!L4</f>
        <v>18828.81701</v>
      </c>
      <c r="F10" s="65">
        <f>'Cash Flows'!M4</f>
        <v>68253.48987</v>
      </c>
      <c r="G10" s="65">
        <f>'Cash Flows'!N4</f>
        <v>143173.2891</v>
      </c>
      <c r="H10" s="65">
        <f>'Cash Flows'!O4</f>
        <v>271150.9889</v>
      </c>
      <c r="I10" s="65">
        <f>'Cash Flows'!P4</f>
        <v>508779.4709</v>
      </c>
      <c r="J10" s="63"/>
    </row>
    <row r="12">
      <c r="A12" s="59" t="s">
        <v>83</v>
      </c>
      <c r="B12" s="61">
        <f>E1</f>
        <v>0.07334970321</v>
      </c>
    </row>
    <row r="13">
      <c r="A13" s="59" t="s">
        <v>84</v>
      </c>
      <c r="B13" s="60">
        <v>0.026</v>
      </c>
    </row>
    <row r="14">
      <c r="A14" s="59" t="s">
        <v>85</v>
      </c>
      <c r="B14" s="66">
        <f>sum(E14:I14)</f>
        <v>-941152.7789</v>
      </c>
      <c r="C14" s="67"/>
      <c r="D14" s="67"/>
      <c r="E14" s="67">
        <f t="shared" ref="E14:I14" si="1">pv($B$12,1,E10)</f>
        <v>-17542.10856</v>
      </c>
      <c r="F14" s="67">
        <f t="shared" si="1"/>
        <v>-63589.23812</v>
      </c>
      <c r="G14" s="67">
        <f t="shared" si="1"/>
        <v>-133389.2288</v>
      </c>
      <c r="H14" s="67">
        <f t="shared" si="1"/>
        <v>-252621.2921</v>
      </c>
      <c r="I14" s="67">
        <f t="shared" si="1"/>
        <v>-474010.9113</v>
      </c>
    </row>
    <row r="15">
      <c r="A15" s="59" t="s">
        <v>86</v>
      </c>
      <c r="B15" s="66">
        <f t="array" ref="B15">npv(B12,E10:I10)</f>
        <v>753984.2546</v>
      </c>
      <c r="C15" s="67"/>
      <c r="D15" s="67"/>
      <c r="E15" s="67"/>
      <c r="F15" s="67"/>
      <c r="G15" s="67"/>
      <c r="H15" s="67"/>
      <c r="I15" s="67"/>
    </row>
    <row r="16">
      <c r="A16" s="59" t="s">
        <v>87</v>
      </c>
      <c r="B16" s="66">
        <f>I10*(1+B13)/(B12-B13)</f>
        <v>11024519.73</v>
      </c>
      <c r="C16" s="67"/>
      <c r="D16" s="67"/>
      <c r="E16" s="67"/>
      <c r="F16" s="67"/>
      <c r="G16" s="67"/>
      <c r="H16" s="67"/>
      <c r="I16" s="67"/>
    </row>
    <row r="17">
      <c r="A17" s="59" t="s">
        <v>88</v>
      </c>
      <c r="B17" s="66">
        <f>B15/(1+B12)^5</f>
        <v>529244.1593</v>
      </c>
      <c r="C17" s="67"/>
      <c r="D17" s="67"/>
      <c r="E17" s="67"/>
      <c r="F17" s="67"/>
      <c r="G17" s="67"/>
      <c r="H17" s="67"/>
      <c r="I17" s="67"/>
    </row>
    <row r="18">
      <c r="A18" s="59" t="s">
        <v>89</v>
      </c>
      <c r="B18" s="68">
        <f>B15+B17</f>
        <v>1283228.414</v>
      </c>
    </row>
    <row r="19">
      <c r="A19" s="59" t="s">
        <v>90</v>
      </c>
      <c r="B19" s="68">
        <f>B18/5187</f>
        <v>247.3931779</v>
      </c>
      <c r="C19" s="3">
        <f>(B19/B20)-1</f>
        <v>0.2185655498</v>
      </c>
    </row>
    <row r="20">
      <c r="A20" s="59" t="s">
        <v>91</v>
      </c>
      <c r="B20" s="69">
        <v>203.02</v>
      </c>
    </row>
    <row r="21">
      <c r="A21" s="59" t="s">
        <v>92</v>
      </c>
      <c r="B21" s="59" t="s">
        <v>93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13"/>
    <col customWidth="1" min="2" max="6" width="17.63"/>
    <col customWidth="1" min="11" max="11" width="55.38"/>
  </cols>
  <sheetData>
    <row r="1">
      <c r="A1" s="5" t="s">
        <v>94</v>
      </c>
      <c r="B1" s="2" t="s">
        <v>95</v>
      </c>
      <c r="C1" s="2" t="s">
        <v>96</v>
      </c>
      <c r="D1" s="2" t="s">
        <v>10</v>
      </c>
      <c r="E1" s="2" t="s">
        <v>11</v>
      </c>
      <c r="F1" s="8" t="s">
        <v>97</v>
      </c>
      <c r="K1" s="9" t="s">
        <v>15</v>
      </c>
      <c r="L1" s="10"/>
      <c r="M1" s="10"/>
      <c r="N1" s="10"/>
      <c r="O1" s="10"/>
      <c r="P1" s="11"/>
    </row>
    <row r="2">
      <c r="A2" s="53" t="s">
        <v>98</v>
      </c>
      <c r="B2" s="46"/>
      <c r="C2" s="46"/>
      <c r="D2" s="47"/>
      <c r="E2" s="47"/>
      <c r="F2" s="47"/>
      <c r="H2" s="7" t="s">
        <v>99</v>
      </c>
      <c r="K2" s="15"/>
      <c r="L2" s="16" t="s">
        <v>18</v>
      </c>
      <c r="M2" s="16" t="s">
        <v>19</v>
      </c>
      <c r="N2" s="16" t="s">
        <v>20</v>
      </c>
      <c r="O2" s="16" t="s">
        <v>21</v>
      </c>
      <c r="P2" s="16" t="s">
        <v>22</v>
      </c>
    </row>
    <row r="3">
      <c r="A3" s="17" t="s">
        <v>100</v>
      </c>
      <c r="B3" s="18">
        <v>1465427.8</v>
      </c>
      <c r="C3" s="18">
        <v>1342814.1</v>
      </c>
      <c r="D3" s="20">
        <f t="shared" ref="D3:D14" si="1">B3/$B$27</f>
        <v>0.2648907669</v>
      </c>
      <c r="E3" s="20">
        <f t="shared" ref="E3:E14" si="2">C3/$C$27</f>
        <v>0.2704854795</v>
      </c>
      <c r="F3" s="20">
        <f t="shared" ref="F3:F14" si="3">(B3-C3)/C3</f>
        <v>0.09131100128</v>
      </c>
      <c r="H3" s="21" t="s">
        <v>101</v>
      </c>
      <c r="I3" s="3">
        <f>F3</f>
        <v>0.09131100128</v>
      </c>
      <c r="K3" s="70" t="s">
        <v>98</v>
      </c>
      <c r="L3" s="10"/>
      <c r="M3" s="10"/>
      <c r="N3" s="10"/>
      <c r="O3" s="10"/>
      <c r="P3" s="11"/>
    </row>
    <row r="4">
      <c r="A4" s="17" t="s">
        <v>102</v>
      </c>
      <c r="B4" s="37">
        <v>924.6</v>
      </c>
      <c r="C4" s="18">
        <v>1070.4</v>
      </c>
      <c r="D4" s="20">
        <f t="shared" si="1"/>
        <v>0.0001671307198</v>
      </c>
      <c r="E4" s="20">
        <f t="shared" si="2"/>
        <v>0.0002156126133</v>
      </c>
      <c r="F4" s="20">
        <f t="shared" si="3"/>
        <v>-0.1362107623</v>
      </c>
      <c r="K4" s="23" t="str">
        <f>A3</f>
        <v>Cash and cash equivalents</v>
      </c>
      <c r="L4" s="24">
        <f>(1+$I$3)*B3</f>
        <v>1599237.48</v>
      </c>
      <c r="M4" s="24">
        <f t="shared" ref="M4:P4" si="4">(1+$I$3)*L4</f>
        <v>1745265.455</v>
      </c>
      <c r="N4" s="24">
        <f t="shared" si="4"/>
        <v>1904627.391</v>
      </c>
      <c r="O4" s="24">
        <f t="shared" si="4"/>
        <v>2078540.826</v>
      </c>
      <c r="P4" s="24">
        <f t="shared" si="4"/>
        <v>2268334.47</v>
      </c>
    </row>
    <row r="5">
      <c r="A5" s="17" t="s">
        <v>103</v>
      </c>
      <c r="B5" s="18">
        <v>154530.8</v>
      </c>
      <c r="C5" s="18">
        <v>122998.5</v>
      </c>
      <c r="D5" s="20">
        <f t="shared" si="1"/>
        <v>0.02793299139</v>
      </c>
      <c r="E5" s="20">
        <f t="shared" si="2"/>
        <v>0.02477581092</v>
      </c>
      <c r="F5" s="20">
        <f t="shared" si="3"/>
        <v>0.256363289</v>
      </c>
      <c r="K5" s="23" t="s">
        <v>104</v>
      </c>
      <c r="L5" s="24">
        <f>sum(B4:B7)</f>
        <v>222216.6</v>
      </c>
      <c r="M5" s="24">
        <f t="shared" ref="M5:P5" si="5">L5</f>
        <v>222216.6</v>
      </c>
      <c r="N5" s="24">
        <f t="shared" si="5"/>
        <v>222216.6</v>
      </c>
      <c r="O5" s="24">
        <f t="shared" si="5"/>
        <v>222216.6</v>
      </c>
      <c r="P5" s="24">
        <f t="shared" si="5"/>
        <v>222216.6</v>
      </c>
    </row>
    <row r="6">
      <c r="A6" s="17" t="s">
        <v>105</v>
      </c>
      <c r="B6" s="18">
        <v>66761.2</v>
      </c>
      <c r="C6" s="18">
        <v>94600.2</v>
      </c>
      <c r="D6" s="20">
        <f t="shared" si="1"/>
        <v>0.01206775623</v>
      </c>
      <c r="E6" s="20">
        <f t="shared" si="2"/>
        <v>0.01905548985</v>
      </c>
      <c r="F6" s="20">
        <f t="shared" si="3"/>
        <v>-0.2942805618</v>
      </c>
      <c r="K6" s="23" t="s">
        <v>106</v>
      </c>
      <c r="L6" s="24">
        <f>('Income Statement'!O13/Ratios!B48)*2-(B8+B9+B10)</f>
        <v>285098.674</v>
      </c>
      <c r="M6" s="24">
        <f>('Income Statement'!P13/Ratios!$B$48)*2-L6</f>
        <v>265334.3536</v>
      </c>
      <c r="N6" s="24">
        <f>('Income Statement'!Q13/Ratios!$B$48)*2-M6</f>
        <v>356654.9676</v>
      </c>
      <c r="O6" s="24">
        <f>('Income Statement'!R13/Ratios!$B$48)*2-N6</f>
        <v>346192.9654</v>
      </c>
      <c r="P6" s="24">
        <f>('Income Statement'!S13/Ratios!$B$48)*2-O6</f>
        <v>448025.1989</v>
      </c>
    </row>
    <row r="7">
      <c r="A7" s="17" t="s">
        <v>107</v>
      </c>
      <c r="B7" s="37">
        <v>0.0</v>
      </c>
      <c r="C7" s="37">
        <v>2.3</v>
      </c>
      <c r="D7" s="20">
        <f t="shared" si="1"/>
        <v>0</v>
      </c>
      <c r="E7" s="20">
        <f t="shared" si="2"/>
        <v>0.0000004632931713</v>
      </c>
      <c r="F7" s="20">
        <f t="shared" si="3"/>
        <v>-1</v>
      </c>
      <c r="K7" s="23" t="str">
        <f>A11</f>
        <v>Inventories</v>
      </c>
      <c r="L7" s="24">
        <f>('Income Statement'!O14/Ratios!B58)*2-B11</f>
        <v>282528.106</v>
      </c>
      <c r="M7" s="24">
        <f>('Income Statement'!P14/Ratios!$B$58)*2-L7</f>
        <v>320355.3768</v>
      </c>
      <c r="N7" s="24">
        <f>('Income Statement'!Q14/Ratios!$B$58)*2-M7</f>
        <v>360902.9588</v>
      </c>
      <c r="O7" s="24">
        <f>('Income Statement'!R14/Ratios!$B$58)*2-N7</f>
        <v>408918.9604</v>
      </c>
      <c r="P7" s="24">
        <f>('Income Statement'!S14/Ratios!$B$58)*2-O7</f>
        <v>460979.8083</v>
      </c>
    </row>
    <row r="8">
      <c r="A8" s="17" t="s">
        <v>106</v>
      </c>
      <c r="B8" s="18">
        <v>201313.9</v>
      </c>
      <c r="C8" s="18">
        <v>229755.9</v>
      </c>
      <c r="D8" s="20">
        <f t="shared" si="1"/>
        <v>0.03638950575</v>
      </c>
      <c r="E8" s="20">
        <f t="shared" si="2"/>
        <v>0.04628014762</v>
      </c>
      <c r="F8" s="20">
        <f t="shared" si="3"/>
        <v>-0.1237922508</v>
      </c>
      <c r="K8" s="23" t="str">
        <f t="shared" ref="K8:K10" si="7">A13</f>
        <v>Other current assets</v>
      </c>
      <c r="L8" s="71">
        <f>B12+B13</f>
        <v>53381.2</v>
      </c>
      <c r="M8" s="71">
        <f t="shared" ref="M8:P8" si="6">L8</f>
        <v>53381.2</v>
      </c>
      <c r="N8" s="71">
        <f t="shared" si="6"/>
        <v>53381.2</v>
      </c>
      <c r="O8" s="71">
        <f t="shared" si="6"/>
        <v>53381.2</v>
      </c>
      <c r="P8" s="71">
        <f t="shared" si="6"/>
        <v>53381.2</v>
      </c>
    </row>
    <row r="9">
      <c r="A9" s="17" t="s">
        <v>108</v>
      </c>
      <c r="B9" s="37">
        <v>624.4</v>
      </c>
      <c r="C9" s="19">
        <v>1584.0</v>
      </c>
      <c r="D9" s="20">
        <f t="shared" si="1"/>
        <v>0.0001128665601</v>
      </c>
      <c r="E9" s="20">
        <f t="shared" si="2"/>
        <v>0.0003190679927</v>
      </c>
      <c r="F9" s="20">
        <f t="shared" si="3"/>
        <v>-0.6058080808</v>
      </c>
      <c r="K9" s="23" t="str">
        <f t="shared" si="7"/>
        <v>Total current assets</v>
      </c>
      <c r="L9" s="72">
        <f t="shared" ref="L9:P9" si="8">sum(L4:L8)</f>
        <v>2442462.06</v>
      </c>
      <c r="M9" s="72">
        <f t="shared" si="8"/>
        <v>2606552.986</v>
      </c>
      <c r="N9" s="72">
        <f t="shared" si="8"/>
        <v>2897783.118</v>
      </c>
      <c r="O9" s="72">
        <f t="shared" si="8"/>
        <v>3109250.551</v>
      </c>
      <c r="P9" s="72">
        <f t="shared" si="8"/>
        <v>3452937.277</v>
      </c>
    </row>
    <row r="10">
      <c r="A10" s="17" t="s">
        <v>109</v>
      </c>
      <c r="B10" s="37">
        <v>71.9</v>
      </c>
      <c r="C10" s="37">
        <v>69.0</v>
      </c>
      <c r="D10" s="20">
        <f t="shared" si="1"/>
        <v>0.00001299664585</v>
      </c>
      <c r="E10" s="20">
        <f t="shared" si="2"/>
        <v>0.00001389879514</v>
      </c>
      <c r="F10" s="20">
        <f t="shared" si="3"/>
        <v>0.04202898551</v>
      </c>
      <c r="K10" s="70" t="str">
        <f t="shared" si="7"/>
        <v>NONCURRENT ASSETS</v>
      </c>
      <c r="L10" s="10"/>
      <c r="M10" s="10"/>
      <c r="N10" s="10"/>
      <c r="O10" s="10"/>
      <c r="P10" s="11"/>
    </row>
    <row r="11">
      <c r="A11" s="17" t="s">
        <v>110</v>
      </c>
      <c r="B11" s="18">
        <v>250997.1</v>
      </c>
      <c r="C11" s="18">
        <v>221149.1</v>
      </c>
      <c r="D11" s="20">
        <f t="shared" si="1"/>
        <v>0.04537024227</v>
      </c>
      <c r="E11" s="20">
        <f t="shared" si="2"/>
        <v>0.04454646429</v>
      </c>
      <c r="F11" s="20">
        <f t="shared" si="3"/>
        <v>0.1349677661</v>
      </c>
      <c r="K11" s="23" t="s">
        <v>111</v>
      </c>
      <c r="L11" s="71">
        <f>sum(B16:B18)</f>
        <v>99825.6</v>
      </c>
      <c r="M11" s="71">
        <f t="shared" ref="M11:P11" si="9">L11</f>
        <v>99825.6</v>
      </c>
      <c r="N11" s="71">
        <f t="shared" si="9"/>
        <v>99825.6</v>
      </c>
      <c r="O11" s="71">
        <f t="shared" si="9"/>
        <v>99825.6</v>
      </c>
      <c r="P11" s="71">
        <f t="shared" si="9"/>
        <v>99825.6</v>
      </c>
    </row>
    <row r="12">
      <c r="A12" s="17" t="s">
        <v>112</v>
      </c>
      <c r="B12" s="18">
        <v>27158.8</v>
      </c>
      <c r="C12" s="18">
        <v>25964.4</v>
      </c>
      <c r="D12" s="20">
        <f t="shared" si="1"/>
        <v>0.004909225388</v>
      </c>
      <c r="E12" s="20">
        <f t="shared" si="2"/>
        <v>0.005230056181</v>
      </c>
      <c r="F12" s="20">
        <f t="shared" si="3"/>
        <v>0.04600144814</v>
      </c>
      <c r="K12" s="23" t="str">
        <f t="shared" ref="K12:L12" si="10">A19</f>
        <v>Investments accounted for using equity method</v>
      </c>
      <c r="L12" s="73">
        <f t="shared" si="10"/>
        <v>29442</v>
      </c>
      <c r="M12" s="73">
        <f t="shared" ref="M12:P12" si="11">L12</f>
        <v>29442</v>
      </c>
      <c r="N12" s="73">
        <f t="shared" si="11"/>
        <v>29442</v>
      </c>
      <c r="O12" s="73">
        <f t="shared" si="11"/>
        <v>29442</v>
      </c>
      <c r="P12" s="73">
        <f t="shared" si="11"/>
        <v>29442</v>
      </c>
    </row>
    <row r="13">
      <c r="A13" s="17" t="s">
        <v>113</v>
      </c>
      <c r="B13" s="18">
        <v>26222.4</v>
      </c>
      <c r="C13" s="18">
        <v>12888.8</v>
      </c>
      <c r="D13" s="20">
        <f t="shared" si="1"/>
        <v>0.0047399617</v>
      </c>
      <c r="E13" s="20">
        <f t="shared" si="2"/>
        <v>0.002596214359</v>
      </c>
      <c r="F13" s="20">
        <f t="shared" si="3"/>
        <v>1.034510583</v>
      </c>
      <c r="K13" s="23" t="str">
        <f t="shared" ref="K13:L13" si="12">A20</f>
        <v>Property, plant and equipment</v>
      </c>
      <c r="L13" s="73">
        <f t="shared" si="12"/>
        <v>3064475</v>
      </c>
      <c r="M13" s="72">
        <f>L20*0.55</f>
        <v>3179344.168</v>
      </c>
      <c r="N13" s="72">
        <f t="shared" ref="N13:P13" si="13">M13</f>
        <v>3179344.168</v>
      </c>
      <c r="O13" s="72">
        <f t="shared" si="13"/>
        <v>3179344.168</v>
      </c>
      <c r="P13" s="72">
        <f t="shared" si="13"/>
        <v>3179344.168</v>
      </c>
    </row>
    <row r="14">
      <c r="A14" s="17" t="s">
        <v>114</v>
      </c>
      <c r="B14" s="18">
        <v>2194032.9</v>
      </c>
      <c r="C14" s="18">
        <v>2052896.7</v>
      </c>
      <c r="D14" s="20">
        <f t="shared" si="1"/>
        <v>0.3965934436</v>
      </c>
      <c r="E14" s="20">
        <f t="shared" si="2"/>
        <v>0.4135187054</v>
      </c>
      <c r="F14" s="20">
        <f t="shared" si="3"/>
        <v>0.06874978171</v>
      </c>
      <c r="K14" s="23" t="str">
        <f t="shared" ref="K14:L14" si="14">A21</f>
        <v>Right-of-use assets</v>
      </c>
      <c r="L14" s="71">
        <f t="shared" si="14"/>
        <v>40424.7</v>
      </c>
      <c r="M14" s="71">
        <f t="shared" ref="M14:P14" si="15">L14</f>
        <v>40424.7</v>
      </c>
      <c r="N14" s="71">
        <f t="shared" si="15"/>
        <v>40424.7</v>
      </c>
      <c r="O14" s="71">
        <f t="shared" si="15"/>
        <v>40424.7</v>
      </c>
      <c r="P14" s="71">
        <f t="shared" si="15"/>
        <v>40424.7</v>
      </c>
    </row>
    <row r="15">
      <c r="A15" s="53" t="s">
        <v>115</v>
      </c>
      <c r="B15" s="46"/>
      <c r="C15" s="46"/>
      <c r="D15" s="47"/>
      <c r="E15" s="47"/>
      <c r="F15" s="47"/>
      <c r="K15" s="23" t="str">
        <f t="shared" ref="K15:L15" si="16">A22</f>
        <v>Intangible assets</v>
      </c>
      <c r="L15" s="71">
        <f t="shared" si="16"/>
        <v>22766.7</v>
      </c>
      <c r="M15" s="71">
        <f t="shared" ref="M15:P15" si="17">L15</f>
        <v>22766.7</v>
      </c>
      <c r="N15" s="71">
        <f t="shared" si="17"/>
        <v>22766.7</v>
      </c>
      <c r="O15" s="71">
        <f t="shared" si="17"/>
        <v>22766.7</v>
      </c>
      <c r="P15" s="71">
        <f t="shared" si="17"/>
        <v>22766.7</v>
      </c>
    </row>
    <row r="16">
      <c r="A16" s="17" t="s">
        <v>102</v>
      </c>
      <c r="B16" s="18">
        <v>13417.5</v>
      </c>
      <c r="C16" s="37">
        <v>0.0</v>
      </c>
      <c r="D16" s="20">
        <f t="shared" ref="D16:D27" si="20">B16/$B$27</f>
        <v>0.002425347646</v>
      </c>
      <c r="E16" s="20">
        <f t="shared" ref="E16:E27" si="21">C16/$C$27</f>
        <v>0</v>
      </c>
      <c r="F16" s="20"/>
      <c r="K16" s="23" t="str">
        <f t="shared" ref="K16:L16" si="18">A23</f>
        <v>Deferred income tax assets</v>
      </c>
      <c r="L16" s="71">
        <f t="shared" si="18"/>
        <v>64175.8</v>
      </c>
      <c r="M16" s="71">
        <f t="shared" ref="M16:P16" si="19">L16</f>
        <v>64175.8</v>
      </c>
      <c r="N16" s="71">
        <f t="shared" si="19"/>
        <v>64175.8</v>
      </c>
      <c r="O16" s="71">
        <f t="shared" si="19"/>
        <v>64175.8</v>
      </c>
      <c r="P16" s="71">
        <f t="shared" si="19"/>
        <v>64175.8</v>
      </c>
    </row>
    <row r="17">
      <c r="A17" s="17" t="s">
        <v>103</v>
      </c>
      <c r="B17" s="18">
        <v>7208.7</v>
      </c>
      <c r="C17" s="18">
        <v>6159.2</v>
      </c>
      <c r="D17" s="20">
        <f t="shared" si="20"/>
        <v>0.001303044798</v>
      </c>
      <c r="E17" s="20">
        <f t="shared" si="21"/>
        <v>0.001240658826</v>
      </c>
      <c r="F17" s="20">
        <f t="shared" ref="F17:F27" si="24">(B17-C17)/C17</f>
        <v>0.1703955059</v>
      </c>
      <c r="K17" s="23" t="str">
        <f t="shared" ref="K17:L17" si="22">A24</f>
        <v>Refundable deposits</v>
      </c>
      <c r="L17" s="71">
        <f t="shared" si="22"/>
        <v>7044.5</v>
      </c>
      <c r="M17" s="71">
        <f t="shared" ref="M17:P17" si="23">L17</f>
        <v>7044.5</v>
      </c>
      <c r="N17" s="71">
        <f t="shared" si="23"/>
        <v>7044.5</v>
      </c>
      <c r="O17" s="71">
        <f t="shared" si="23"/>
        <v>7044.5</v>
      </c>
      <c r="P17" s="71">
        <f t="shared" si="23"/>
        <v>7044.5</v>
      </c>
    </row>
    <row r="18">
      <c r="A18" s="17" t="s">
        <v>105</v>
      </c>
      <c r="B18" s="18">
        <v>79199.4</v>
      </c>
      <c r="C18" s="18">
        <v>35127.2</v>
      </c>
      <c r="D18" s="20">
        <f t="shared" si="20"/>
        <v>0.01431608559</v>
      </c>
      <c r="E18" s="20">
        <f t="shared" si="21"/>
        <v>0.007075735602</v>
      </c>
      <c r="F18" s="20">
        <f t="shared" si="24"/>
        <v>1.254645972</v>
      </c>
      <c r="K18" s="23" t="str">
        <f t="shared" ref="K18:L18" si="25">A25</f>
        <v>Other noncurrent assets</v>
      </c>
      <c r="L18" s="71">
        <f t="shared" si="25"/>
        <v>10009.4</v>
      </c>
      <c r="M18" s="71">
        <f t="shared" ref="M18:P18" si="26">L18</f>
        <v>10009.4</v>
      </c>
      <c r="N18" s="71">
        <f t="shared" si="26"/>
        <v>10009.4</v>
      </c>
      <c r="O18" s="71">
        <f t="shared" si="26"/>
        <v>10009.4</v>
      </c>
      <c r="P18" s="71">
        <f t="shared" si="26"/>
        <v>10009.4</v>
      </c>
    </row>
    <row r="19">
      <c r="A19" s="17" t="s">
        <v>116</v>
      </c>
      <c r="B19" s="19">
        <v>29442.0</v>
      </c>
      <c r="C19" s="18">
        <v>27321.7</v>
      </c>
      <c r="D19" s="20">
        <f t="shared" si="20"/>
        <v>0.005321936679</v>
      </c>
      <c r="E19" s="20">
        <f t="shared" si="21"/>
        <v>0.005503459581</v>
      </c>
      <c r="F19" s="20">
        <f t="shared" si="24"/>
        <v>0.07760498066</v>
      </c>
      <c r="K19" s="23" t="str">
        <f t="shared" ref="K19:K56" si="28">A26</f>
        <v>Total noncurrent assets</v>
      </c>
      <c r="L19" s="71">
        <f t="shared" ref="L19:P19" si="27">sum(L11:L18)</f>
        <v>3338163.7</v>
      </c>
      <c r="M19" s="71">
        <f t="shared" si="27"/>
        <v>3453032.868</v>
      </c>
      <c r="N19" s="71">
        <f t="shared" si="27"/>
        <v>3453032.868</v>
      </c>
      <c r="O19" s="71">
        <f t="shared" si="27"/>
        <v>3453032.868</v>
      </c>
      <c r="P19" s="71">
        <f t="shared" si="27"/>
        <v>3453032.868</v>
      </c>
    </row>
    <row r="20">
      <c r="A20" s="74" t="s">
        <v>117</v>
      </c>
      <c r="B20" s="75">
        <v>3064475.0</v>
      </c>
      <c r="C20" s="75">
        <v>2693837.0</v>
      </c>
      <c r="D20" s="76">
        <f t="shared" si="20"/>
        <v>0.55393458</v>
      </c>
      <c r="E20" s="76">
        <f t="shared" si="21"/>
        <v>0.5426244724</v>
      </c>
      <c r="F20" s="76">
        <f t="shared" si="24"/>
        <v>0.1375873893</v>
      </c>
      <c r="K20" s="28" t="str">
        <f t="shared" si="28"/>
        <v>TOTAL</v>
      </c>
      <c r="L20" s="29">
        <f t="shared" ref="L20:P20" si="29">L19+L9</f>
        <v>5780625.76</v>
      </c>
      <c r="M20" s="29">
        <f t="shared" si="29"/>
        <v>6059585.854</v>
      </c>
      <c r="N20" s="29">
        <f t="shared" si="29"/>
        <v>6350815.986</v>
      </c>
      <c r="O20" s="29">
        <f t="shared" si="29"/>
        <v>6562283.419</v>
      </c>
      <c r="P20" s="29">
        <f t="shared" si="29"/>
        <v>6905970.145</v>
      </c>
    </row>
    <row r="21">
      <c r="A21" s="17" t="s">
        <v>118</v>
      </c>
      <c r="B21" s="18">
        <v>40424.7</v>
      </c>
      <c r="C21" s="19">
        <v>41914.0</v>
      </c>
      <c r="D21" s="20">
        <f t="shared" si="20"/>
        <v>0.007307169814</v>
      </c>
      <c r="E21" s="20">
        <f t="shared" si="21"/>
        <v>0.008442813035</v>
      </c>
      <c r="F21" s="20">
        <f t="shared" si="24"/>
        <v>-0.03553228038</v>
      </c>
      <c r="K21" s="70" t="str">
        <f t="shared" si="28"/>
        <v>CURRENT LIABILITIES</v>
      </c>
      <c r="L21" s="10"/>
      <c r="M21" s="10"/>
      <c r="N21" s="10"/>
      <c r="O21" s="10"/>
      <c r="P21" s="11"/>
    </row>
    <row r="22">
      <c r="A22" s="17" t="s">
        <v>119</v>
      </c>
      <c r="B22" s="18">
        <v>22766.7</v>
      </c>
      <c r="C22" s="18">
        <v>25999.2</v>
      </c>
      <c r="D22" s="20">
        <f t="shared" si="20"/>
        <v>0.004115309279</v>
      </c>
      <c r="E22" s="20">
        <f t="shared" si="21"/>
        <v>0.005237066008</v>
      </c>
      <c r="F22" s="20">
        <f t="shared" si="24"/>
        <v>-0.1243307486</v>
      </c>
      <c r="K22" s="23" t="str">
        <f t="shared" si="28"/>
        <v>Financial liabilities at fair value through profit or loss</v>
      </c>
      <c r="L22" s="71">
        <f t="shared" ref="L22:L23" si="31">B29</f>
        <v>121.4</v>
      </c>
      <c r="M22" s="71">
        <f t="shared" ref="M22:P22" si="30">L22</f>
        <v>121.4</v>
      </c>
      <c r="N22" s="71">
        <f t="shared" si="30"/>
        <v>121.4</v>
      </c>
      <c r="O22" s="71">
        <f t="shared" si="30"/>
        <v>121.4</v>
      </c>
      <c r="P22" s="71">
        <f t="shared" si="30"/>
        <v>121.4</v>
      </c>
    </row>
    <row r="23">
      <c r="A23" s="17" t="s">
        <v>120</v>
      </c>
      <c r="B23" s="18">
        <v>64175.8</v>
      </c>
      <c r="C23" s="18">
        <v>69185.9</v>
      </c>
      <c r="D23" s="20">
        <f t="shared" si="20"/>
        <v>0.01160041926</v>
      </c>
      <c r="E23" s="20">
        <f t="shared" si="21"/>
        <v>0.01393624131</v>
      </c>
      <c r="F23" s="20">
        <f t="shared" si="24"/>
        <v>-0.07241504411</v>
      </c>
      <c r="K23" s="23" t="str">
        <f t="shared" si="28"/>
        <v>Hedging financial liabilities</v>
      </c>
      <c r="L23" s="73">
        <f t="shared" si="31"/>
        <v>27334.2</v>
      </c>
      <c r="M23" s="73">
        <f t="shared" ref="M23:P23" si="32">L23+4271.35</f>
        <v>31605.55</v>
      </c>
      <c r="N23" s="73">
        <f t="shared" si="32"/>
        <v>35876.9</v>
      </c>
      <c r="O23" s="73">
        <f t="shared" si="32"/>
        <v>40148.25</v>
      </c>
      <c r="P23" s="73">
        <f t="shared" si="32"/>
        <v>44419.6</v>
      </c>
    </row>
    <row r="24">
      <c r="A24" s="17" t="s">
        <v>121</v>
      </c>
      <c r="B24" s="18">
        <v>7044.5</v>
      </c>
      <c r="C24" s="18">
        <v>4467.1</v>
      </c>
      <c r="D24" s="20">
        <f t="shared" si="20"/>
        <v>0.001273364002</v>
      </c>
      <c r="E24" s="20">
        <f t="shared" si="21"/>
        <v>0.0008998160545</v>
      </c>
      <c r="F24" s="20">
        <f t="shared" si="24"/>
        <v>0.5769738757</v>
      </c>
      <c r="K24" s="23" t="str">
        <f t="shared" si="28"/>
        <v>Accounts payable</v>
      </c>
      <c r="L24" s="73">
        <f>(Ratios!B17/Ratios!B53)*2-B31</f>
        <v>76608.2537</v>
      </c>
      <c r="M24" s="73">
        <f>(Ratios!C17/Ratios!$B$53)*2-L24</f>
        <v>73183.99153</v>
      </c>
      <c r="N24" s="72">
        <f>(Ratios!D17/Ratios!$B$53)*2-M24</f>
        <v>95827.61103</v>
      </c>
      <c r="O24" s="73">
        <f>(Ratios!E17/Ratios!$B$53)*2-N24</f>
        <v>95409.13441</v>
      </c>
      <c r="P24" s="73">
        <f>(Ratios!F17/Ratios!$B$53)*2-O24</f>
        <v>120434.7534</v>
      </c>
    </row>
    <row r="25">
      <c r="A25" s="17" t="s">
        <v>122</v>
      </c>
      <c r="B25" s="18">
        <v>10009.4</v>
      </c>
      <c r="C25" s="18">
        <v>7551.1</v>
      </c>
      <c r="D25" s="20">
        <f t="shared" si="20"/>
        <v>0.001809299402</v>
      </c>
      <c r="E25" s="20">
        <f t="shared" si="21"/>
        <v>0.001521031768</v>
      </c>
      <c r="F25" s="20">
        <f t="shared" si="24"/>
        <v>0.3255552171</v>
      </c>
      <c r="K25" s="23" t="str">
        <f t="shared" si="28"/>
        <v>Payables to related parties</v>
      </c>
      <c r="L25" s="71">
        <f t="shared" ref="L25:L27" si="34">B32</f>
        <v>1566.3</v>
      </c>
      <c r="M25" s="71">
        <f t="shared" ref="M25:P25" si="33">L25</f>
        <v>1566.3</v>
      </c>
      <c r="N25" s="71">
        <f t="shared" si="33"/>
        <v>1566.3</v>
      </c>
      <c r="O25" s="71">
        <f t="shared" si="33"/>
        <v>1566.3</v>
      </c>
      <c r="P25" s="71">
        <f t="shared" si="33"/>
        <v>1566.3</v>
      </c>
    </row>
    <row r="26">
      <c r="A26" s="17" t="s">
        <v>123</v>
      </c>
      <c r="B26" s="18">
        <v>3338163.7</v>
      </c>
      <c r="C26" s="18">
        <v>2911562.4</v>
      </c>
      <c r="D26" s="20">
        <f t="shared" si="20"/>
        <v>0.6034065564</v>
      </c>
      <c r="E26" s="20">
        <f t="shared" si="21"/>
        <v>0.5864812946</v>
      </c>
      <c r="F26" s="20">
        <f t="shared" si="24"/>
        <v>0.1465197174</v>
      </c>
      <c r="K26" s="23" t="str">
        <f t="shared" si="28"/>
        <v>Salary and bonus payable</v>
      </c>
      <c r="L26" s="71">
        <f t="shared" si="34"/>
        <v>33200.6</v>
      </c>
      <c r="M26" s="71">
        <f t="shared" ref="M26:P26" si="35">L26</f>
        <v>33200.6</v>
      </c>
      <c r="N26" s="71">
        <f t="shared" si="35"/>
        <v>33200.6</v>
      </c>
      <c r="O26" s="71">
        <f t="shared" si="35"/>
        <v>33200.6</v>
      </c>
      <c r="P26" s="71">
        <f t="shared" si="35"/>
        <v>33200.6</v>
      </c>
    </row>
    <row r="27">
      <c r="A27" s="42" t="s">
        <v>124</v>
      </c>
      <c r="B27" s="26">
        <v>5532196.6</v>
      </c>
      <c r="C27" s="26">
        <v>4964459.1</v>
      </c>
      <c r="D27" s="27">
        <f t="shared" si="20"/>
        <v>1</v>
      </c>
      <c r="E27" s="27">
        <f t="shared" si="21"/>
        <v>1</v>
      </c>
      <c r="F27" s="27">
        <f t="shared" si="24"/>
        <v>0.1143603943</v>
      </c>
      <c r="K27" s="23" t="str">
        <f t="shared" si="28"/>
        <v>Accrued profit sharing bonus to employees and compensation to directors</v>
      </c>
      <c r="L27" s="71">
        <f t="shared" si="34"/>
        <v>50716.9</v>
      </c>
      <c r="M27" s="71">
        <f t="shared" ref="M27:P27" si="36">L27</f>
        <v>50716.9</v>
      </c>
      <c r="N27" s="71">
        <f t="shared" si="36"/>
        <v>50716.9</v>
      </c>
      <c r="O27" s="71">
        <f t="shared" si="36"/>
        <v>50716.9</v>
      </c>
      <c r="P27" s="71">
        <f t="shared" si="36"/>
        <v>50716.9</v>
      </c>
    </row>
    <row r="28">
      <c r="A28" s="53" t="s">
        <v>125</v>
      </c>
      <c r="B28" s="46"/>
      <c r="C28" s="46"/>
      <c r="D28" s="47"/>
      <c r="E28" s="47"/>
      <c r="F28" s="47"/>
      <c r="K28" s="23" t="str">
        <f t="shared" si="28"/>
        <v>Payables to contractors and equipment suppliers</v>
      </c>
      <c r="L28" s="71">
        <f>B35+20000</f>
        <v>191484.6</v>
      </c>
      <c r="M28" s="71">
        <f t="shared" ref="M28:P28" si="37">L28</f>
        <v>191484.6</v>
      </c>
      <c r="N28" s="71">
        <f t="shared" si="37"/>
        <v>191484.6</v>
      </c>
      <c r="O28" s="71">
        <f t="shared" si="37"/>
        <v>191484.6</v>
      </c>
      <c r="P28" s="71">
        <f t="shared" si="37"/>
        <v>191484.6</v>
      </c>
    </row>
    <row r="29">
      <c r="A29" s="17" t="s">
        <v>126</v>
      </c>
      <c r="B29" s="37">
        <v>121.4</v>
      </c>
      <c r="C29" s="37">
        <v>116.2</v>
      </c>
      <c r="D29" s="20">
        <f t="shared" ref="D29:D40" si="39">B29/$B$27</f>
        <v>0.00002194426713</v>
      </c>
      <c r="E29" s="20">
        <f t="shared" ref="E29:E40" si="40">C29/$C$27</f>
        <v>0.00002340637674</v>
      </c>
      <c r="F29" s="20">
        <f t="shared" ref="F29:F40" si="41">(B29-C29)/C29</f>
        <v>0.04475043029</v>
      </c>
      <c r="K29" s="23" t="str">
        <f t="shared" si="28"/>
        <v>Cash dividends payable</v>
      </c>
      <c r="L29" s="71">
        <f t="shared" ref="L29:L32" si="42">B36</f>
        <v>168558.5</v>
      </c>
      <c r="M29" s="71">
        <f t="shared" ref="M29:P29" si="38">L29</f>
        <v>168558.5</v>
      </c>
      <c r="N29" s="71">
        <f t="shared" si="38"/>
        <v>168558.5</v>
      </c>
      <c r="O29" s="71">
        <f t="shared" si="38"/>
        <v>168558.5</v>
      </c>
      <c r="P29" s="71">
        <f t="shared" si="38"/>
        <v>168558.5</v>
      </c>
    </row>
    <row r="30">
      <c r="A30" s="17" t="s">
        <v>127</v>
      </c>
      <c r="B30" s="18">
        <v>27334.2</v>
      </c>
      <c r="C30" s="37">
        <v>0.8</v>
      </c>
      <c r="D30" s="20">
        <f t="shared" si="39"/>
        <v>0.004940930696</v>
      </c>
      <c r="E30" s="20">
        <f t="shared" si="40"/>
        <v>0.0000001611454509</v>
      </c>
      <c r="F30" s="20">
        <f t="shared" si="41"/>
        <v>34166.75</v>
      </c>
      <c r="K30" s="23" t="str">
        <f t="shared" si="28"/>
        <v>Income tax payable</v>
      </c>
      <c r="L30" s="71">
        <f t="shared" si="42"/>
        <v>128134.6</v>
      </c>
      <c r="M30" s="71">
        <f t="shared" ref="M30:P30" si="43">L30</f>
        <v>128134.6</v>
      </c>
      <c r="N30" s="71">
        <f t="shared" si="43"/>
        <v>128134.6</v>
      </c>
      <c r="O30" s="71">
        <f t="shared" si="43"/>
        <v>128134.6</v>
      </c>
      <c r="P30" s="71">
        <f t="shared" si="43"/>
        <v>128134.6</v>
      </c>
    </row>
    <row r="31">
      <c r="A31" s="17" t="s">
        <v>128</v>
      </c>
      <c r="B31" s="18">
        <v>55726.8</v>
      </c>
      <c r="C31" s="18">
        <v>54879.7</v>
      </c>
      <c r="D31" s="20">
        <f t="shared" si="39"/>
        <v>0.0100731778</v>
      </c>
      <c r="E31" s="20">
        <f t="shared" si="40"/>
        <v>0.0110545175</v>
      </c>
      <c r="F31" s="20">
        <f t="shared" si="41"/>
        <v>0.01543558</v>
      </c>
      <c r="K31" s="23" t="str">
        <f t="shared" si="28"/>
        <v>Long-term liabilities - current portion</v>
      </c>
      <c r="L31" s="71">
        <f t="shared" si="42"/>
        <v>9293.3</v>
      </c>
      <c r="M31" s="71">
        <f t="shared" ref="M31:P31" si="44">L31</f>
        <v>9293.3</v>
      </c>
      <c r="N31" s="71">
        <f t="shared" si="44"/>
        <v>9293.3</v>
      </c>
      <c r="O31" s="71">
        <f t="shared" si="44"/>
        <v>9293.3</v>
      </c>
      <c r="P31" s="71">
        <f t="shared" si="44"/>
        <v>9293.3</v>
      </c>
    </row>
    <row r="32">
      <c r="A32" s="17" t="s">
        <v>129</v>
      </c>
      <c r="B32" s="18">
        <v>1566.3</v>
      </c>
      <c r="C32" s="18">
        <v>1642.6</v>
      </c>
      <c r="D32" s="20">
        <f t="shared" si="39"/>
        <v>0.0002831244284</v>
      </c>
      <c r="E32" s="20">
        <f t="shared" si="40"/>
        <v>0.000330871897</v>
      </c>
      <c r="F32" s="20">
        <f t="shared" si="41"/>
        <v>-0.04645074881</v>
      </c>
      <c r="K32" s="23" t="str">
        <f t="shared" si="28"/>
        <v>Accrued expenses and other current liabilities</v>
      </c>
      <c r="L32" s="71">
        <f t="shared" si="42"/>
        <v>296667.9</v>
      </c>
      <c r="M32" s="71">
        <f t="shared" ref="M32:P32" si="45">L32</f>
        <v>296667.9</v>
      </c>
      <c r="N32" s="71">
        <f t="shared" si="45"/>
        <v>296667.9</v>
      </c>
      <c r="O32" s="71">
        <f t="shared" si="45"/>
        <v>296667.9</v>
      </c>
      <c r="P32" s="71">
        <f t="shared" si="45"/>
        <v>296667.9</v>
      </c>
    </row>
    <row r="33">
      <c r="A33" s="17" t="s">
        <v>130</v>
      </c>
      <c r="B33" s="18">
        <v>33200.6</v>
      </c>
      <c r="C33" s="18">
        <v>36435.5</v>
      </c>
      <c r="D33" s="20">
        <f t="shared" si="39"/>
        <v>0.006001341312</v>
      </c>
      <c r="E33" s="20">
        <f t="shared" si="40"/>
        <v>0.007339268844</v>
      </c>
      <c r="F33" s="20">
        <f t="shared" si="41"/>
        <v>-0.08878429005</v>
      </c>
      <c r="K33" s="23" t="str">
        <f t="shared" si="28"/>
        <v>Total current liabilities</v>
      </c>
      <c r="L33" s="71">
        <f t="shared" ref="L33:P33" si="46">sum(L22:L32)</f>
        <v>983686.5537</v>
      </c>
      <c r="M33" s="71">
        <f t="shared" si="46"/>
        <v>984533.6415</v>
      </c>
      <c r="N33" s="71">
        <f t="shared" si="46"/>
        <v>1011448.611</v>
      </c>
      <c r="O33" s="71">
        <f t="shared" si="46"/>
        <v>1015301.484</v>
      </c>
      <c r="P33" s="71">
        <f t="shared" si="46"/>
        <v>1044598.453</v>
      </c>
    </row>
    <row r="34">
      <c r="A34" s="17" t="s">
        <v>131</v>
      </c>
      <c r="B34" s="18">
        <v>50716.9</v>
      </c>
      <c r="C34" s="18">
        <v>61748.6</v>
      </c>
      <c r="D34" s="20">
        <f t="shared" si="39"/>
        <v>0.009167588151</v>
      </c>
      <c r="E34" s="20">
        <f t="shared" si="40"/>
        <v>0.01243813248</v>
      </c>
      <c r="F34" s="20">
        <f t="shared" si="41"/>
        <v>-0.1786550626</v>
      </c>
      <c r="K34" s="70" t="str">
        <f t="shared" si="28"/>
        <v>NONCURRENT LIABILITIES</v>
      </c>
      <c r="L34" s="10"/>
      <c r="M34" s="10"/>
      <c r="N34" s="10"/>
      <c r="O34" s="10"/>
      <c r="P34" s="11"/>
    </row>
    <row r="35">
      <c r="A35" s="17" t="s">
        <v>132</v>
      </c>
      <c r="B35" s="18">
        <v>171484.6</v>
      </c>
      <c r="C35" s="18">
        <v>213499.6</v>
      </c>
      <c r="D35" s="20">
        <f t="shared" si="39"/>
        <v>0.03099756072</v>
      </c>
      <c r="E35" s="20">
        <f t="shared" si="40"/>
        <v>0.04300561163</v>
      </c>
      <c r="F35" s="20">
        <f t="shared" si="41"/>
        <v>-0.1967919378</v>
      </c>
      <c r="K35" s="23" t="str">
        <f t="shared" si="28"/>
        <v>Bonds payable</v>
      </c>
      <c r="L35" s="71">
        <f>B42+45422.12</f>
        <v>959321.92</v>
      </c>
      <c r="M35" s="71">
        <f>L35+30500</f>
        <v>989821.92</v>
      </c>
      <c r="N35" s="71">
        <f>M35+30500+15000</f>
        <v>1035321.92</v>
      </c>
      <c r="O35" s="71">
        <f>N35+30500</f>
        <v>1065821.92</v>
      </c>
      <c r="P35" s="71">
        <f>O35+30500+10000</f>
        <v>1106321.92</v>
      </c>
    </row>
    <row r="36">
      <c r="A36" s="17" t="s">
        <v>133</v>
      </c>
      <c r="B36" s="18">
        <v>168558.5</v>
      </c>
      <c r="C36" s="18">
        <v>142617.1</v>
      </c>
      <c r="D36" s="20">
        <f t="shared" si="39"/>
        <v>0.0304686388</v>
      </c>
      <c r="E36" s="20">
        <f t="shared" si="40"/>
        <v>0.0287276211</v>
      </c>
      <c r="F36" s="20">
        <f t="shared" si="41"/>
        <v>0.1818954389</v>
      </c>
      <c r="K36" s="23" t="str">
        <f t="shared" si="28"/>
        <v>Long-term bank loans</v>
      </c>
      <c r="L36" s="73">
        <f>B43+3009.22</f>
        <v>7392.22</v>
      </c>
      <c r="M36" s="73">
        <f>L36</f>
        <v>7392.22</v>
      </c>
      <c r="N36" s="73">
        <f>M36+3000</f>
        <v>10392.22</v>
      </c>
      <c r="O36" s="73">
        <f>N36+3000+3000</f>
        <v>16392.22</v>
      </c>
      <c r="P36" s="73">
        <f>O36+3000+3000+4000</f>
        <v>26392.22</v>
      </c>
    </row>
    <row r="37">
      <c r="A37" s="17" t="s">
        <v>134</v>
      </c>
      <c r="B37" s="18">
        <v>128134.6</v>
      </c>
      <c r="C37" s="18">
        <v>163138.6</v>
      </c>
      <c r="D37" s="20">
        <f t="shared" si="39"/>
        <v>0.0231616136</v>
      </c>
      <c r="E37" s="20">
        <f t="shared" si="40"/>
        <v>0.03286130406</v>
      </c>
      <c r="F37" s="20">
        <f t="shared" si="41"/>
        <v>-0.2145660193</v>
      </c>
      <c r="K37" s="23" t="str">
        <f t="shared" si="28"/>
        <v>Deferred income tax liabilities</v>
      </c>
      <c r="L37" s="73">
        <f>B44+40</f>
        <v>93.8</v>
      </c>
      <c r="M37" s="73">
        <f t="shared" ref="M37:N37" si="47">L37+100</f>
        <v>193.8</v>
      </c>
      <c r="N37" s="72">
        <f t="shared" si="47"/>
        <v>293.8</v>
      </c>
      <c r="O37" s="73">
        <f>N37+100+96.92</f>
        <v>490.72</v>
      </c>
      <c r="P37" s="73">
        <f>O37+100+96.92+227</f>
        <v>914.64</v>
      </c>
    </row>
    <row r="38">
      <c r="A38" s="17" t="s">
        <v>135</v>
      </c>
      <c r="B38" s="18">
        <v>9293.3</v>
      </c>
      <c r="C38" s="18">
        <v>19313.9</v>
      </c>
      <c r="D38" s="20">
        <f t="shared" si="39"/>
        <v>0.001679857148</v>
      </c>
      <c r="E38" s="20">
        <f t="shared" si="40"/>
        <v>0.003890433904</v>
      </c>
      <c r="F38" s="20">
        <f t="shared" si="41"/>
        <v>-0.5188284086</v>
      </c>
      <c r="K38" s="23" t="str">
        <f t="shared" si="28"/>
        <v>Lease liabilities</v>
      </c>
      <c r="L38" s="71">
        <f>B45+2000</f>
        <v>30681.8</v>
      </c>
      <c r="M38" s="71">
        <f>L38+3500</f>
        <v>34181.8</v>
      </c>
      <c r="N38" s="71">
        <f t="shared" ref="N38:O38" si="48">M38+4500</f>
        <v>38681.8</v>
      </c>
      <c r="O38" s="71">
        <f t="shared" si="48"/>
        <v>43181.8</v>
      </c>
      <c r="P38" s="71">
        <f>O38+4500+2000.92</f>
        <v>49682.72</v>
      </c>
    </row>
    <row r="39">
      <c r="A39" s="17" t="s">
        <v>136</v>
      </c>
      <c r="B39" s="18">
        <v>296667.9</v>
      </c>
      <c r="C39" s="19">
        <v>293171.0</v>
      </c>
      <c r="D39" s="20">
        <f t="shared" si="39"/>
        <v>0.05362569725</v>
      </c>
      <c r="E39" s="20">
        <f t="shared" si="40"/>
        <v>0.05905396622</v>
      </c>
      <c r="F39" s="20">
        <f t="shared" si="41"/>
        <v>0.01192785098</v>
      </c>
      <c r="K39" s="23" t="str">
        <f t="shared" si="28"/>
        <v>Net defined benefit liability</v>
      </c>
      <c r="L39" s="71">
        <f>B46+1976.83</f>
        <v>11234.03</v>
      </c>
      <c r="M39" s="71">
        <f>L39+2198.42</f>
        <v>13432.45</v>
      </c>
      <c r="N39" s="71">
        <f t="shared" ref="N39:P39" si="49">M39+2198.42+2000</f>
        <v>17630.87</v>
      </c>
      <c r="O39" s="71">
        <f t="shared" si="49"/>
        <v>21829.29</v>
      </c>
      <c r="P39" s="71">
        <f t="shared" si="49"/>
        <v>26027.71</v>
      </c>
    </row>
    <row r="40">
      <c r="A40" s="17" t="s">
        <v>137</v>
      </c>
      <c r="B40" s="18">
        <v>942805.1</v>
      </c>
      <c r="C40" s="18">
        <v>986563.6</v>
      </c>
      <c r="D40" s="20">
        <f t="shared" si="39"/>
        <v>0.1704214742</v>
      </c>
      <c r="E40" s="20">
        <f t="shared" si="40"/>
        <v>0.1987252952</v>
      </c>
      <c r="F40" s="20">
        <f t="shared" si="41"/>
        <v>-0.04435446432</v>
      </c>
      <c r="K40" s="23" t="str">
        <f t="shared" si="28"/>
        <v>Guarantee deposits</v>
      </c>
      <c r="L40" s="71">
        <f t="shared" ref="L40:L41" si="51">B47</f>
        <v>923.2</v>
      </c>
      <c r="M40" s="71">
        <f>L40</f>
        <v>923.2</v>
      </c>
      <c r="N40" s="71">
        <f t="shared" ref="N40:P40" si="50">M40+300</f>
        <v>1223.2</v>
      </c>
      <c r="O40" s="71">
        <f t="shared" si="50"/>
        <v>1523.2</v>
      </c>
      <c r="P40" s="71">
        <f t="shared" si="50"/>
        <v>1823.2</v>
      </c>
    </row>
    <row r="41">
      <c r="A41" s="53" t="s">
        <v>138</v>
      </c>
      <c r="B41" s="46"/>
      <c r="C41" s="46"/>
      <c r="D41" s="47"/>
      <c r="E41" s="47"/>
      <c r="F41" s="47"/>
      <c r="K41" s="23" t="str">
        <f t="shared" si="28"/>
        <v>Others</v>
      </c>
      <c r="L41" s="71">
        <f t="shared" si="51"/>
        <v>178326.2</v>
      </c>
      <c r="M41" s="71">
        <f>L41+24500</f>
        <v>202826.2</v>
      </c>
      <c r="N41" s="71">
        <f>M41+24500+395.66</f>
        <v>227721.86</v>
      </c>
      <c r="O41" s="71">
        <f>N41+24500+395.66+5000</f>
        <v>257617.52</v>
      </c>
      <c r="P41" s="71">
        <f>O41+24500+395.66+5000+8000</f>
        <v>295513.18</v>
      </c>
    </row>
    <row r="42">
      <c r="A42" s="17" t="s">
        <v>139</v>
      </c>
      <c r="B42" s="18">
        <v>913899.8</v>
      </c>
      <c r="C42" s="18">
        <v>834336.4</v>
      </c>
      <c r="D42" s="20">
        <f t="shared" ref="D42:D50" si="53">B42/$B$27</f>
        <v>0.1651965514</v>
      </c>
      <c r="E42" s="20">
        <f t="shared" ref="E42:E50" si="54">C42/$C$27</f>
        <v>0.1680618942</v>
      </c>
      <c r="F42" s="20">
        <f t="shared" ref="F42:F50" si="55">(B42-C42)/C42</f>
        <v>0.09536129552</v>
      </c>
      <c r="K42" s="23" t="str">
        <f t="shared" si="28"/>
        <v>Total noncurrent liabilities</v>
      </c>
      <c r="L42" s="71">
        <f t="shared" ref="L42:P42" si="52">sum(L35:L41)</f>
        <v>1187973.17</v>
      </c>
      <c r="M42" s="71">
        <f t="shared" si="52"/>
        <v>1248771.59</v>
      </c>
      <c r="N42" s="71">
        <f t="shared" si="52"/>
        <v>1331265.67</v>
      </c>
      <c r="O42" s="71">
        <f t="shared" si="52"/>
        <v>1406856.67</v>
      </c>
      <c r="P42" s="71">
        <f t="shared" si="52"/>
        <v>1506675.59</v>
      </c>
    </row>
    <row r="43">
      <c r="A43" s="17" t="s">
        <v>140</v>
      </c>
      <c r="B43" s="19">
        <v>4383.0</v>
      </c>
      <c r="C43" s="19">
        <v>4760.0</v>
      </c>
      <c r="D43" s="20">
        <f t="shared" si="53"/>
        <v>0.000792271193</v>
      </c>
      <c r="E43" s="20">
        <f t="shared" si="54"/>
        <v>0.0009588154327</v>
      </c>
      <c r="F43" s="20">
        <f t="shared" si="55"/>
        <v>-0.07920168067</v>
      </c>
      <c r="K43" s="77" t="str">
        <f t="shared" si="28"/>
        <v>Total liabilities</v>
      </c>
      <c r="L43" s="78">
        <f t="shared" ref="L43:P43" si="56">L42+L33</f>
        <v>2171659.724</v>
      </c>
      <c r="M43" s="78">
        <f t="shared" si="56"/>
        <v>2233305.232</v>
      </c>
      <c r="N43" s="78">
        <f t="shared" si="56"/>
        <v>2342714.281</v>
      </c>
      <c r="O43" s="78">
        <f t="shared" si="56"/>
        <v>2422158.154</v>
      </c>
      <c r="P43" s="78">
        <f t="shared" si="56"/>
        <v>2551274.043</v>
      </c>
    </row>
    <row r="44">
      <c r="A44" s="17" t="s">
        <v>141</v>
      </c>
      <c r="B44" s="37">
        <v>53.8</v>
      </c>
      <c r="C44" s="18">
        <v>1031.4</v>
      </c>
      <c r="D44" s="20">
        <f t="shared" si="53"/>
        <v>0.000009724889387</v>
      </c>
      <c r="E44" s="20">
        <f t="shared" si="54"/>
        <v>0.0002077567725</v>
      </c>
      <c r="F44" s="20">
        <f t="shared" si="55"/>
        <v>-0.9478378902</v>
      </c>
      <c r="K44" s="70" t="str">
        <f t="shared" si="28"/>
        <v>EQUITY ATTRIBUTABLE TO SHAREHOLDERS OF THE PARENT</v>
      </c>
      <c r="L44" s="10"/>
      <c r="M44" s="10"/>
      <c r="N44" s="10"/>
      <c r="O44" s="10"/>
      <c r="P44" s="11"/>
    </row>
    <row r="45">
      <c r="A45" s="17" t="s">
        <v>142</v>
      </c>
      <c r="B45" s="18">
        <v>28681.8</v>
      </c>
      <c r="C45" s="18">
        <v>29764.1</v>
      </c>
      <c r="D45" s="20">
        <f t="shared" si="53"/>
        <v>0.005184522907</v>
      </c>
      <c r="E45" s="20">
        <f t="shared" si="54"/>
        <v>0.005995436643</v>
      </c>
      <c r="F45" s="20">
        <f t="shared" si="55"/>
        <v>-0.03636259789</v>
      </c>
      <c r="K45" s="23" t="str">
        <f t="shared" si="28"/>
        <v>Capital stock</v>
      </c>
      <c r="L45" s="71">
        <f t="shared" ref="L45:L46" si="58">B52</f>
        <v>259320.7</v>
      </c>
      <c r="M45" s="71">
        <f t="shared" ref="M45:P45" si="57">L45</f>
        <v>259320.7</v>
      </c>
      <c r="N45" s="71">
        <f t="shared" si="57"/>
        <v>259320.7</v>
      </c>
      <c r="O45" s="71">
        <f t="shared" si="57"/>
        <v>259320.7</v>
      </c>
      <c r="P45" s="71">
        <f t="shared" si="57"/>
        <v>259320.7</v>
      </c>
    </row>
    <row r="46">
      <c r="A46" s="17" t="s">
        <v>143</v>
      </c>
      <c r="B46" s="18">
        <v>9257.2</v>
      </c>
      <c r="C46" s="18">
        <v>9321.1</v>
      </c>
      <c r="D46" s="20">
        <f t="shared" si="53"/>
        <v>0.001673331711</v>
      </c>
      <c r="E46" s="20">
        <f t="shared" si="54"/>
        <v>0.001877566078</v>
      </c>
      <c r="F46" s="20">
        <f t="shared" si="55"/>
        <v>-0.006855414061</v>
      </c>
      <c r="K46" s="23" t="str">
        <f t="shared" si="28"/>
        <v>Capital surplus</v>
      </c>
      <c r="L46" s="71">
        <f t="shared" si="58"/>
        <v>69876.4</v>
      </c>
      <c r="M46" s="71">
        <f t="shared" ref="M46:P46" si="59">L46</f>
        <v>69876.4</v>
      </c>
      <c r="N46" s="71">
        <f t="shared" si="59"/>
        <v>69876.4</v>
      </c>
      <c r="O46" s="71">
        <f t="shared" si="59"/>
        <v>69876.4</v>
      </c>
      <c r="P46" s="71">
        <f t="shared" si="59"/>
        <v>69876.4</v>
      </c>
    </row>
    <row r="47">
      <c r="A47" s="17" t="s">
        <v>144</v>
      </c>
      <c r="B47" s="37">
        <v>923.2</v>
      </c>
      <c r="C47" s="37">
        <v>892.0</v>
      </c>
      <c r="D47" s="20">
        <f t="shared" si="53"/>
        <v>0.0001668776558</v>
      </c>
      <c r="E47" s="20">
        <f t="shared" si="54"/>
        <v>0.0001796771777</v>
      </c>
      <c r="F47" s="20">
        <f t="shared" si="55"/>
        <v>0.03497757848</v>
      </c>
      <c r="K47" s="70" t="str">
        <f t="shared" si="28"/>
        <v>Retained earnings</v>
      </c>
      <c r="L47" s="10"/>
      <c r="M47" s="10"/>
      <c r="N47" s="10"/>
      <c r="O47" s="10"/>
      <c r="P47" s="11"/>
    </row>
    <row r="48">
      <c r="A48" s="17" t="s">
        <v>145</v>
      </c>
      <c r="B48" s="18">
        <v>178326.2</v>
      </c>
      <c r="C48" s="18">
        <v>179958.1</v>
      </c>
      <c r="D48" s="20">
        <f t="shared" si="53"/>
        <v>0.03223424851</v>
      </c>
      <c r="E48" s="20">
        <f t="shared" si="54"/>
        <v>0.03624928645</v>
      </c>
      <c r="F48" s="20">
        <f t="shared" si="55"/>
        <v>-0.009068221992</v>
      </c>
      <c r="K48" s="23" t="str">
        <f t="shared" si="28"/>
        <v>Appropriated as legal capital reserve</v>
      </c>
      <c r="L48" s="73">
        <f t="shared" ref="L48:L49" si="61">B55</f>
        <v>311147</v>
      </c>
      <c r="M48" s="73">
        <f t="shared" ref="M48:P48" si="60">L48</f>
        <v>311147</v>
      </c>
      <c r="N48" s="73">
        <f t="shared" si="60"/>
        <v>311147</v>
      </c>
      <c r="O48" s="73">
        <f t="shared" si="60"/>
        <v>311147</v>
      </c>
      <c r="P48" s="73">
        <f t="shared" si="60"/>
        <v>311147</v>
      </c>
    </row>
    <row r="49">
      <c r="A49" s="17" t="s">
        <v>146</v>
      </c>
      <c r="B49" s="19">
        <v>1135525.0</v>
      </c>
      <c r="C49" s="18">
        <v>1060063.1</v>
      </c>
      <c r="D49" s="20">
        <f t="shared" si="53"/>
        <v>0.2052575283</v>
      </c>
      <c r="E49" s="20">
        <f t="shared" si="54"/>
        <v>0.2135304328</v>
      </c>
      <c r="F49" s="20">
        <f t="shared" si="55"/>
        <v>0.0711862341</v>
      </c>
      <c r="K49" s="23" t="str">
        <f t="shared" si="28"/>
        <v>Appropriated as special capital reserve</v>
      </c>
      <c r="L49" s="23">
        <f t="shared" si="61"/>
        <v>0</v>
      </c>
      <c r="M49" s="23">
        <f t="shared" ref="M49:P49" si="62">L49</f>
        <v>0</v>
      </c>
      <c r="N49" s="23">
        <f t="shared" si="62"/>
        <v>0</v>
      </c>
      <c r="O49" s="23">
        <f t="shared" si="62"/>
        <v>0</v>
      </c>
      <c r="P49" s="23">
        <f t="shared" si="62"/>
        <v>0</v>
      </c>
    </row>
    <row r="50">
      <c r="A50" s="79" t="s">
        <v>147</v>
      </c>
      <c r="B50" s="80">
        <v>2078330.1</v>
      </c>
      <c r="C50" s="80">
        <v>2046626.7</v>
      </c>
      <c r="D50" s="81">
        <f t="shared" si="53"/>
        <v>0.3756790024</v>
      </c>
      <c r="E50" s="81">
        <f t="shared" si="54"/>
        <v>0.4122557279</v>
      </c>
      <c r="F50" s="81">
        <f t="shared" si="55"/>
        <v>0.01549056308</v>
      </c>
      <c r="K50" s="23" t="str">
        <f t="shared" si="28"/>
        <v>Unappropriated earnings</v>
      </c>
      <c r="L50" s="71">
        <f>B57+200000</f>
        <v>3017492.6</v>
      </c>
      <c r="M50" s="71">
        <f>L50+102445.41</f>
        <v>3119938.01</v>
      </c>
      <c r="N50" s="71">
        <f>M50+102445.41+79375.68</f>
        <v>3301759.1</v>
      </c>
      <c r="O50" s="71">
        <f>N50+102445.41+29578.15</f>
        <v>3433782.66</v>
      </c>
      <c r="P50" s="71">
        <f>O50+102445.41+29578.15+82547.28</f>
        <v>3648353.5</v>
      </c>
    </row>
    <row r="51">
      <c r="A51" s="53" t="s">
        <v>148</v>
      </c>
      <c r="B51" s="46"/>
      <c r="C51" s="46"/>
      <c r="D51" s="47"/>
      <c r="E51" s="47"/>
      <c r="F51" s="47"/>
      <c r="K51" s="23" t="str">
        <f t="shared" si="28"/>
        <v>Total retained earnings</v>
      </c>
      <c r="L51" s="73">
        <f t="shared" ref="L51:P51" si="63">L48+L49+L50</f>
        <v>3328639.6</v>
      </c>
      <c r="M51" s="73">
        <f t="shared" si="63"/>
        <v>3431085.01</v>
      </c>
      <c r="N51" s="73">
        <f t="shared" si="63"/>
        <v>3612906.1</v>
      </c>
      <c r="O51" s="73">
        <f t="shared" si="63"/>
        <v>3744929.66</v>
      </c>
      <c r="P51" s="73">
        <f t="shared" si="63"/>
        <v>3959500.5</v>
      </c>
    </row>
    <row r="52">
      <c r="A52" s="17" t="s">
        <v>149</v>
      </c>
      <c r="B52" s="18">
        <v>259320.7</v>
      </c>
      <c r="C52" s="18">
        <v>259303.8</v>
      </c>
      <c r="D52" s="20">
        <f t="shared" ref="D52:D53" si="65">B52/$B$27</f>
        <v>0.04687481642</v>
      </c>
      <c r="E52" s="20">
        <f t="shared" ref="E52:E53" si="66">C52/$C$27</f>
        <v>0.0522320347</v>
      </c>
      <c r="F52" s="20">
        <f t="shared" ref="F52:F53" si="67">(B52-C52)/C52</f>
        <v>0.0000651745173</v>
      </c>
      <c r="K52" s="23" t="str">
        <f t="shared" si="28"/>
        <v>Others</v>
      </c>
      <c r="L52" s="71">
        <f>B59</f>
        <v>-28314.3</v>
      </c>
      <c r="M52" s="71">
        <f t="shared" ref="M52:P52" si="64">L52</f>
        <v>-28314.3</v>
      </c>
      <c r="N52" s="71">
        <f t="shared" si="64"/>
        <v>-28314.3</v>
      </c>
      <c r="O52" s="71">
        <f t="shared" si="64"/>
        <v>-28314.3</v>
      </c>
      <c r="P52" s="71">
        <f t="shared" si="64"/>
        <v>-28314.3</v>
      </c>
    </row>
    <row r="53">
      <c r="A53" s="17" t="s">
        <v>150</v>
      </c>
      <c r="B53" s="18">
        <v>69876.4</v>
      </c>
      <c r="C53" s="18">
        <v>69330.3</v>
      </c>
      <c r="D53" s="20">
        <f t="shared" si="65"/>
        <v>0.01263085986</v>
      </c>
      <c r="E53" s="20">
        <f t="shared" si="66"/>
        <v>0.01396532807</v>
      </c>
      <c r="F53" s="20">
        <f t="shared" si="67"/>
        <v>0.007876786917</v>
      </c>
      <c r="K53" s="23" t="str">
        <f t="shared" si="28"/>
        <v>Equity attributable to shareholders of the parent</v>
      </c>
      <c r="L53" s="71">
        <f t="shared" ref="L53:P53" si="68">L45+L46+L51+L52</f>
        <v>3629522.4</v>
      </c>
      <c r="M53" s="71">
        <f t="shared" si="68"/>
        <v>3731967.81</v>
      </c>
      <c r="N53" s="71">
        <f t="shared" si="68"/>
        <v>3913788.9</v>
      </c>
      <c r="O53" s="71">
        <f t="shared" si="68"/>
        <v>4045812.46</v>
      </c>
      <c r="P53" s="71">
        <f t="shared" si="68"/>
        <v>4260383.3</v>
      </c>
    </row>
    <row r="54">
      <c r="A54" s="53" t="s">
        <v>151</v>
      </c>
      <c r="B54" s="46"/>
      <c r="C54" s="46"/>
      <c r="D54" s="47"/>
      <c r="E54" s="47"/>
      <c r="F54" s="47"/>
      <c r="K54" s="23" t="str">
        <f t="shared" si="28"/>
        <v>NON - CONTROLLING INTERESTS</v>
      </c>
      <c r="L54" s="71">
        <f>B61-3787.74</f>
        <v>20556.36</v>
      </c>
      <c r="M54" s="71">
        <f t="shared" ref="M54:P54" si="69">L54</f>
        <v>20556.36</v>
      </c>
      <c r="N54" s="71">
        <f t="shared" si="69"/>
        <v>20556.36</v>
      </c>
      <c r="O54" s="71">
        <f t="shared" si="69"/>
        <v>20556.36</v>
      </c>
      <c r="P54" s="71">
        <f t="shared" si="69"/>
        <v>20556.36</v>
      </c>
    </row>
    <row r="55">
      <c r="A55" s="17" t="s">
        <v>152</v>
      </c>
      <c r="B55" s="19">
        <v>311147.0</v>
      </c>
      <c r="C55" s="19">
        <v>311147.0</v>
      </c>
      <c r="D55" s="20">
        <f t="shared" ref="D55:D63" si="71">B55/$B$27</f>
        <v>0.05624293974</v>
      </c>
      <c r="E55" s="20">
        <f t="shared" ref="E55:E63" si="72">C55/$C$27</f>
        <v>0.0626749045</v>
      </c>
      <c r="F55" s="20">
        <f t="shared" ref="F55:F63" si="73">(B55-C55)/C55</f>
        <v>0</v>
      </c>
      <c r="K55" s="82" t="str">
        <f t="shared" si="28"/>
        <v>Total equity</v>
      </c>
      <c r="L55" s="83">
        <f t="shared" ref="L55:P55" si="70">L53-L54</f>
        <v>3608966.04</v>
      </c>
      <c r="M55" s="83">
        <f t="shared" si="70"/>
        <v>3711411.45</v>
      </c>
      <c r="N55" s="83">
        <f t="shared" si="70"/>
        <v>3893232.54</v>
      </c>
      <c r="O55" s="83">
        <f t="shared" si="70"/>
        <v>4025256.1</v>
      </c>
      <c r="P55" s="83">
        <f t="shared" si="70"/>
        <v>4239826.94</v>
      </c>
    </row>
    <row r="56">
      <c r="A56" s="17" t="s">
        <v>153</v>
      </c>
      <c r="B56" s="37">
        <v>0.0</v>
      </c>
      <c r="C56" s="18">
        <v>3154.3</v>
      </c>
      <c r="D56" s="20">
        <f t="shared" si="71"/>
        <v>0</v>
      </c>
      <c r="E56" s="20">
        <f t="shared" si="72"/>
        <v>0.0006353763696</v>
      </c>
      <c r="F56" s="20">
        <f t="shared" si="73"/>
        <v>-1</v>
      </c>
      <c r="K56" s="28" t="str">
        <f t="shared" si="28"/>
        <v>TOTAL</v>
      </c>
      <c r="L56" s="84">
        <f t="shared" ref="L56:P56" si="74">L55+L43</f>
        <v>5780625.764</v>
      </c>
      <c r="M56" s="84">
        <f t="shared" si="74"/>
        <v>5944716.682</v>
      </c>
      <c r="N56" s="84">
        <f t="shared" si="74"/>
        <v>6235946.821</v>
      </c>
      <c r="O56" s="84">
        <f t="shared" si="74"/>
        <v>6447414.254</v>
      </c>
      <c r="P56" s="84">
        <f t="shared" si="74"/>
        <v>6791100.983</v>
      </c>
    </row>
    <row r="57">
      <c r="A57" s="17" t="s">
        <v>154</v>
      </c>
      <c r="B57" s="18">
        <v>2817492.6</v>
      </c>
      <c r="C57" s="18">
        <v>2280589.9</v>
      </c>
      <c r="D57" s="20">
        <f t="shared" si="71"/>
        <v>0.509290035</v>
      </c>
      <c r="E57" s="20">
        <f t="shared" si="72"/>
        <v>0.4593833596</v>
      </c>
      <c r="F57" s="20">
        <f t="shared" si="73"/>
        <v>0.2354227299</v>
      </c>
    </row>
    <row r="58">
      <c r="A58" s="17" t="s">
        <v>155</v>
      </c>
      <c r="B58" s="18">
        <v>3128639.6</v>
      </c>
      <c r="C58" s="18">
        <v>2594891.2</v>
      </c>
      <c r="D58" s="20">
        <f t="shared" si="71"/>
        <v>0.5655329747</v>
      </c>
      <c r="E58" s="20">
        <f t="shared" si="72"/>
        <v>0.5226936405</v>
      </c>
      <c r="F58" s="20">
        <f t="shared" si="73"/>
        <v>0.2056920151</v>
      </c>
    </row>
    <row r="59">
      <c r="A59" s="17" t="s">
        <v>145</v>
      </c>
      <c r="B59" s="18">
        <v>-28314.3</v>
      </c>
      <c r="C59" s="18">
        <v>-20505.6</v>
      </c>
      <c r="D59" s="20">
        <f t="shared" si="71"/>
        <v>-0.005118093598</v>
      </c>
      <c r="E59" s="20">
        <f t="shared" si="72"/>
        <v>-0.004130480197</v>
      </c>
      <c r="F59" s="20">
        <f t="shared" si="73"/>
        <v>0.3808081695</v>
      </c>
    </row>
    <row r="60">
      <c r="A60" s="17" t="s">
        <v>156</v>
      </c>
      <c r="B60" s="18">
        <v>3429522.4</v>
      </c>
      <c r="C60" s="18">
        <v>2903019.7</v>
      </c>
      <c r="D60" s="20">
        <f t="shared" si="71"/>
        <v>0.6199205574</v>
      </c>
      <c r="E60" s="20">
        <f t="shared" si="72"/>
        <v>0.5847605231</v>
      </c>
      <c r="F60" s="20">
        <f t="shared" si="73"/>
        <v>0.1813638054</v>
      </c>
    </row>
    <row r="61">
      <c r="A61" s="17" t="s">
        <v>157</v>
      </c>
      <c r="B61" s="18">
        <v>24344.1</v>
      </c>
      <c r="C61" s="18">
        <v>14812.7</v>
      </c>
      <c r="D61" s="20">
        <f t="shared" si="71"/>
        <v>0.004400440143</v>
      </c>
      <c r="E61" s="20">
        <f t="shared" si="72"/>
        <v>0.002983749025</v>
      </c>
      <c r="F61" s="20">
        <f t="shared" si="73"/>
        <v>0.6434613541</v>
      </c>
    </row>
    <row r="62">
      <c r="A62" s="85" t="s">
        <v>158</v>
      </c>
      <c r="B62" s="86">
        <v>3453866.5</v>
      </c>
      <c r="C62" s="86">
        <v>2917832.4</v>
      </c>
      <c r="D62" s="87">
        <f t="shared" si="71"/>
        <v>0.6243209976</v>
      </c>
      <c r="E62" s="87">
        <f t="shared" si="72"/>
        <v>0.5877442721</v>
      </c>
      <c r="F62" s="87">
        <f t="shared" si="73"/>
        <v>0.1837096949</v>
      </c>
    </row>
    <row r="63">
      <c r="A63" s="17" t="s">
        <v>124</v>
      </c>
      <c r="B63" s="18">
        <v>5532196.6</v>
      </c>
      <c r="C63" s="18">
        <v>4964459.1</v>
      </c>
      <c r="D63" s="20">
        <f t="shared" si="71"/>
        <v>1</v>
      </c>
      <c r="E63" s="20">
        <f t="shared" si="72"/>
        <v>1</v>
      </c>
      <c r="F63" s="20">
        <f t="shared" si="73"/>
        <v>0.1143603943</v>
      </c>
    </row>
    <row r="64">
      <c r="D64" s="3"/>
      <c r="E64" s="3"/>
      <c r="F64" s="3"/>
      <c r="K64" s="21" t="str">
        <f t="shared" ref="K64:K66" si="75">A64</f>
        <v/>
      </c>
      <c r="L64" s="88"/>
      <c r="M64" s="88"/>
    </row>
    <row r="65">
      <c r="D65" s="3"/>
      <c r="E65" s="3"/>
      <c r="F65" s="3"/>
      <c r="K65" s="21" t="str">
        <f t="shared" si="75"/>
        <v/>
      </c>
      <c r="L65" s="88"/>
      <c r="M65" s="88"/>
    </row>
    <row r="66">
      <c r="D66" s="3"/>
      <c r="E66" s="3"/>
      <c r="F66" s="3"/>
      <c r="K66" s="21" t="str">
        <f t="shared" si="75"/>
        <v/>
      </c>
      <c r="L66" s="88"/>
      <c r="M66" s="88"/>
    </row>
    <row r="67">
      <c r="D67" s="3"/>
      <c r="E67" s="3"/>
      <c r="F67" s="3"/>
      <c r="L67" s="88"/>
      <c r="M67" s="88"/>
    </row>
    <row r="68">
      <c r="D68" s="3"/>
      <c r="E68" s="3"/>
      <c r="F68" s="3"/>
      <c r="L68" s="88"/>
      <c r="M68" s="88"/>
    </row>
    <row r="69">
      <c r="D69" s="3"/>
      <c r="E69" s="3"/>
      <c r="F69" s="3"/>
      <c r="L69" s="88"/>
      <c r="M69" s="88"/>
    </row>
    <row r="70">
      <c r="D70" s="3"/>
      <c r="E70" s="3"/>
      <c r="F70" s="3"/>
      <c r="L70" s="88"/>
      <c r="M70" s="88"/>
    </row>
    <row r="71">
      <c r="D71" s="3"/>
      <c r="E71" s="3"/>
      <c r="F71" s="3"/>
      <c r="L71" s="88"/>
      <c r="M71" s="88"/>
    </row>
    <row r="72">
      <c r="D72" s="3"/>
      <c r="E72" s="3"/>
      <c r="F72" s="3"/>
      <c r="L72" s="88"/>
      <c r="M72" s="88"/>
    </row>
    <row r="73">
      <c r="D73" s="3"/>
      <c r="E73" s="3"/>
      <c r="F73" s="3"/>
      <c r="L73" s="88"/>
      <c r="M73" s="88"/>
    </row>
    <row r="74">
      <c r="D74" s="3"/>
      <c r="E74" s="3"/>
      <c r="F74" s="3"/>
      <c r="L74" s="88"/>
      <c r="M74" s="88"/>
    </row>
    <row r="75">
      <c r="D75" s="3"/>
      <c r="E75" s="3"/>
      <c r="F75" s="3"/>
      <c r="L75" s="88"/>
      <c r="M75" s="88"/>
    </row>
    <row r="76">
      <c r="D76" s="3"/>
      <c r="E76" s="3"/>
      <c r="F76" s="3"/>
      <c r="L76" s="88"/>
      <c r="M76" s="88"/>
    </row>
    <row r="77">
      <c r="D77" s="3"/>
      <c r="E77" s="3"/>
      <c r="F77" s="3"/>
      <c r="L77" s="88"/>
      <c r="M77" s="88"/>
    </row>
    <row r="78">
      <c r="D78" s="3"/>
      <c r="E78" s="3"/>
      <c r="F78" s="3"/>
      <c r="L78" s="88"/>
      <c r="M78" s="88"/>
    </row>
    <row r="79">
      <c r="D79" s="3"/>
      <c r="E79" s="3"/>
      <c r="F79" s="3"/>
      <c r="L79" s="88"/>
      <c r="M79" s="88"/>
    </row>
    <row r="80">
      <c r="D80" s="3"/>
      <c r="E80" s="3"/>
      <c r="F80" s="3"/>
      <c r="L80" s="88"/>
      <c r="M80" s="88"/>
    </row>
    <row r="81">
      <c r="D81" s="3"/>
      <c r="E81" s="3"/>
      <c r="F81" s="3"/>
      <c r="L81" s="88"/>
      <c r="M81" s="88"/>
    </row>
    <row r="82">
      <c r="D82" s="3"/>
      <c r="E82" s="3"/>
      <c r="F82" s="3"/>
      <c r="L82" s="88"/>
      <c r="M82" s="88"/>
    </row>
    <row r="83">
      <c r="D83" s="3"/>
      <c r="E83" s="3"/>
      <c r="F83" s="3"/>
      <c r="L83" s="88"/>
      <c r="M83" s="88"/>
    </row>
    <row r="84">
      <c r="D84" s="3"/>
      <c r="E84" s="3"/>
      <c r="F84" s="3"/>
      <c r="L84" s="88"/>
      <c r="M84" s="88"/>
    </row>
    <row r="85">
      <c r="D85" s="3"/>
      <c r="E85" s="3"/>
      <c r="F85" s="3"/>
      <c r="L85" s="88"/>
      <c r="M85" s="88"/>
    </row>
    <row r="86">
      <c r="D86" s="3"/>
      <c r="E86" s="3"/>
      <c r="F86" s="3"/>
      <c r="L86" s="88"/>
      <c r="M86" s="88"/>
    </row>
    <row r="87">
      <c r="D87" s="3"/>
      <c r="E87" s="3"/>
      <c r="F87" s="3"/>
      <c r="L87" s="88"/>
      <c r="M87" s="88"/>
    </row>
    <row r="88">
      <c r="D88" s="3"/>
      <c r="E88" s="3"/>
      <c r="F88" s="3"/>
      <c r="L88" s="88"/>
      <c r="M88" s="88"/>
    </row>
    <row r="89">
      <c r="D89" s="3"/>
      <c r="E89" s="3"/>
      <c r="F89" s="3"/>
      <c r="L89" s="88"/>
      <c r="M89" s="88"/>
    </row>
    <row r="90">
      <c r="D90" s="3"/>
      <c r="E90" s="3"/>
      <c r="F90" s="3"/>
      <c r="L90" s="88"/>
      <c r="M90" s="88"/>
    </row>
    <row r="91">
      <c r="D91" s="3"/>
      <c r="E91" s="3"/>
      <c r="F91" s="3"/>
      <c r="L91" s="88"/>
      <c r="M91" s="88"/>
    </row>
    <row r="92">
      <c r="D92" s="3"/>
      <c r="E92" s="3"/>
      <c r="F92" s="3"/>
      <c r="L92" s="88"/>
      <c r="M92" s="88"/>
    </row>
    <row r="93">
      <c r="D93" s="3"/>
      <c r="E93" s="3"/>
      <c r="F93" s="3"/>
      <c r="L93" s="88"/>
      <c r="M93" s="88"/>
    </row>
    <row r="94">
      <c r="D94" s="3"/>
      <c r="E94" s="3"/>
      <c r="F94" s="3"/>
      <c r="L94" s="88"/>
      <c r="M94" s="88"/>
    </row>
    <row r="95">
      <c r="D95" s="3"/>
      <c r="E95" s="3"/>
      <c r="F95" s="3"/>
      <c r="L95" s="88"/>
      <c r="M95" s="88"/>
    </row>
    <row r="96">
      <c r="D96" s="3"/>
      <c r="E96" s="3"/>
      <c r="F96" s="3"/>
      <c r="L96" s="88"/>
      <c r="M96" s="88"/>
    </row>
    <row r="97">
      <c r="D97" s="3"/>
      <c r="E97" s="3"/>
      <c r="F97" s="3"/>
      <c r="L97" s="88"/>
      <c r="M97" s="88"/>
    </row>
    <row r="98">
      <c r="D98" s="3"/>
      <c r="E98" s="3"/>
      <c r="F98" s="3"/>
      <c r="L98" s="88"/>
      <c r="M98" s="88"/>
    </row>
    <row r="99">
      <c r="D99" s="3"/>
      <c r="E99" s="3"/>
      <c r="F99" s="3"/>
      <c r="L99" s="88"/>
      <c r="M99" s="88"/>
    </row>
    <row r="100">
      <c r="D100" s="3"/>
      <c r="E100" s="3"/>
      <c r="F100" s="3"/>
      <c r="L100" s="88"/>
      <c r="M100" s="88"/>
    </row>
    <row r="101">
      <c r="D101" s="3"/>
      <c r="E101" s="3"/>
      <c r="F101" s="3"/>
      <c r="L101" s="88"/>
      <c r="M101" s="88"/>
    </row>
    <row r="102">
      <c r="D102" s="3"/>
      <c r="E102" s="3"/>
      <c r="F102" s="3"/>
      <c r="L102" s="88"/>
      <c r="M102" s="88"/>
    </row>
    <row r="103">
      <c r="D103" s="3"/>
      <c r="E103" s="3"/>
      <c r="F103" s="3"/>
      <c r="L103" s="88"/>
      <c r="M103" s="88"/>
    </row>
    <row r="104">
      <c r="D104" s="3"/>
      <c r="E104" s="3"/>
      <c r="F104" s="3"/>
      <c r="L104" s="88"/>
      <c r="M104" s="88"/>
    </row>
    <row r="105">
      <c r="D105" s="3"/>
      <c r="E105" s="3"/>
      <c r="F105" s="3"/>
      <c r="L105" s="88"/>
      <c r="M105" s="88"/>
    </row>
    <row r="106">
      <c r="D106" s="3"/>
      <c r="E106" s="3"/>
      <c r="F106" s="3"/>
      <c r="L106" s="88"/>
      <c r="M106" s="88"/>
    </row>
    <row r="107">
      <c r="D107" s="3"/>
      <c r="E107" s="3"/>
      <c r="F107" s="3"/>
      <c r="L107" s="88"/>
      <c r="M107" s="88"/>
    </row>
    <row r="108">
      <c r="D108" s="3"/>
      <c r="E108" s="3"/>
      <c r="F108" s="3"/>
      <c r="L108" s="88"/>
      <c r="M108" s="88"/>
    </row>
    <row r="109">
      <c r="D109" s="3"/>
      <c r="E109" s="3"/>
      <c r="F109" s="3"/>
      <c r="L109" s="88"/>
      <c r="M109" s="88"/>
    </row>
    <row r="110">
      <c r="D110" s="3"/>
      <c r="E110" s="3"/>
      <c r="F110" s="3"/>
      <c r="L110" s="88"/>
      <c r="M110" s="88"/>
    </row>
    <row r="111">
      <c r="D111" s="3"/>
      <c r="E111" s="3"/>
      <c r="F111" s="3"/>
      <c r="L111" s="88"/>
      <c r="M111" s="88"/>
    </row>
    <row r="112">
      <c r="D112" s="3"/>
      <c r="E112" s="3"/>
      <c r="F112" s="3"/>
      <c r="L112" s="88"/>
      <c r="M112" s="88"/>
    </row>
    <row r="113">
      <c r="D113" s="3"/>
      <c r="E113" s="3"/>
      <c r="F113" s="3"/>
      <c r="L113" s="88"/>
      <c r="M113" s="88"/>
    </row>
    <row r="114">
      <c r="D114" s="3"/>
      <c r="E114" s="3"/>
      <c r="F114" s="3"/>
      <c r="L114" s="88"/>
      <c r="M114" s="88"/>
    </row>
    <row r="115">
      <c r="D115" s="3"/>
      <c r="E115" s="3"/>
      <c r="F115" s="3"/>
      <c r="L115" s="88"/>
      <c r="M115" s="88"/>
    </row>
    <row r="116">
      <c r="D116" s="3"/>
      <c r="E116" s="3"/>
      <c r="F116" s="3"/>
      <c r="L116" s="88"/>
      <c r="M116" s="88"/>
    </row>
    <row r="117">
      <c r="D117" s="3"/>
      <c r="E117" s="3"/>
      <c r="F117" s="3"/>
      <c r="L117" s="88"/>
      <c r="M117" s="88"/>
    </row>
    <row r="118">
      <c r="D118" s="3"/>
      <c r="E118" s="3"/>
      <c r="F118" s="3"/>
      <c r="L118" s="88"/>
      <c r="M118" s="88"/>
    </row>
    <row r="119">
      <c r="D119" s="3"/>
      <c r="E119" s="3"/>
      <c r="F119" s="3"/>
      <c r="L119" s="88"/>
      <c r="M119" s="88"/>
    </row>
    <row r="120">
      <c r="D120" s="3"/>
      <c r="E120" s="3"/>
      <c r="F120" s="3"/>
      <c r="L120" s="88"/>
      <c r="M120" s="88"/>
    </row>
    <row r="121">
      <c r="D121" s="3"/>
      <c r="E121" s="3"/>
      <c r="F121" s="3"/>
      <c r="L121" s="88"/>
      <c r="M121" s="88"/>
    </row>
    <row r="122">
      <c r="D122" s="3"/>
      <c r="E122" s="3"/>
      <c r="F122" s="3"/>
      <c r="L122" s="88"/>
      <c r="M122" s="88"/>
    </row>
    <row r="123">
      <c r="D123" s="3"/>
      <c r="E123" s="3"/>
      <c r="F123" s="3"/>
      <c r="L123" s="88"/>
      <c r="M123" s="88"/>
    </row>
    <row r="124">
      <c r="D124" s="3"/>
      <c r="E124" s="3"/>
      <c r="F124" s="3"/>
      <c r="L124" s="88"/>
      <c r="M124" s="88"/>
    </row>
    <row r="125">
      <c r="D125" s="3"/>
      <c r="E125" s="3"/>
      <c r="F125" s="3"/>
      <c r="L125" s="88"/>
      <c r="M125" s="88"/>
    </row>
    <row r="126">
      <c r="D126" s="3"/>
      <c r="E126" s="3"/>
      <c r="F126" s="3"/>
      <c r="L126" s="88"/>
      <c r="M126" s="88"/>
    </row>
    <row r="127">
      <c r="D127" s="3"/>
      <c r="E127" s="3"/>
      <c r="F127" s="3"/>
      <c r="L127" s="88"/>
      <c r="M127" s="88"/>
    </row>
    <row r="128">
      <c r="D128" s="3"/>
      <c r="E128" s="3"/>
      <c r="F128" s="3"/>
      <c r="L128" s="88"/>
      <c r="M128" s="88"/>
    </row>
    <row r="129">
      <c r="D129" s="3"/>
      <c r="E129" s="3"/>
      <c r="F129" s="3"/>
      <c r="L129" s="88"/>
      <c r="M129" s="88"/>
    </row>
    <row r="130">
      <c r="D130" s="3"/>
      <c r="E130" s="3"/>
      <c r="F130" s="3"/>
      <c r="L130" s="88"/>
      <c r="M130" s="88"/>
    </row>
    <row r="131">
      <c r="D131" s="3"/>
      <c r="E131" s="3"/>
      <c r="F131" s="3"/>
      <c r="L131" s="88"/>
      <c r="M131" s="88"/>
    </row>
    <row r="132">
      <c r="D132" s="3"/>
      <c r="E132" s="3"/>
      <c r="F132" s="3"/>
      <c r="L132" s="88"/>
      <c r="M132" s="88"/>
    </row>
    <row r="133">
      <c r="D133" s="3"/>
      <c r="E133" s="3"/>
      <c r="F133" s="3"/>
      <c r="L133" s="88"/>
      <c r="M133" s="88"/>
    </row>
    <row r="134">
      <c r="D134" s="3"/>
      <c r="E134" s="3"/>
      <c r="F134" s="3"/>
      <c r="L134" s="88"/>
      <c r="M134" s="88"/>
    </row>
    <row r="135">
      <c r="D135" s="3"/>
      <c r="E135" s="3"/>
      <c r="F135" s="3"/>
      <c r="L135" s="88"/>
      <c r="M135" s="88"/>
    </row>
    <row r="136">
      <c r="D136" s="3"/>
      <c r="E136" s="3"/>
      <c r="F136" s="3"/>
      <c r="L136" s="88"/>
      <c r="M136" s="88"/>
    </row>
    <row r="137">
      <c r="D137" s="3"/>
      <c r="E137" s="3"/>
      <c r="F137" s="3"/>
      <c r="L137" s="88"/>
      <c r="M137" s="88"/>
    </row>
    <row r="138">
      <c r="D138" s="3"/>
      <c r="E138" s="3"/>
      <c r="F138" s="3"/>
      <c r="L138" s="88"/>
      <c r="M138" s="88"/>
    </row>
    <row r="139">
      <c r="D139" s="3"/>
      <c r="E139" s="3"/>
      <c r="F139" s="3"/>
      <c r="L139" s="88"/>
      <c r="M139" s="88"/>
    </row>
    <row r="140">
      <c r="D140" s="3"/>
      <c r="E140" s="3"/>
      <c r="F140" s="3"/>
      <c r="L140" s="88"/>
      <c r="M140" s="88"/>
    </row>
    <row r="141">
      <c r="D141" s="3"/>
      <c r="E141" s="3"/>
      <c r="F141" s="3"/>
      <c r="L141" s="88"/>
      <c r="M141" s="88"/>
    </row>
    <row r="142">
      <c r="D142" s="3"/>
      <c r="E142" s="3"/>
      <c r="F142" s="3"/>
      <c r="L142" s="88"/>
      <c r="M142" s="88"/>
    </row>
    <row r="143">
      <c r="D143" s="3"/>
      <c r="E143" s="3"/>
      <c r="F143" s="3"/>
      <c r="L143" s="88"/>
      <c r="M143" s="88"/>
    </row>
    <row r="144">
      <c r="D144" s="3"/>
      <c r="E144" s="3"/>
      <c r="F144" s="3"/>
      <c r="L144" s="88"/>
      <c r="M144" s="88"/>
    </row>
    <row r="145">
      <c r="D145" s="3"/>
      <c r="E145" s="3"/>
      <c r="F145" s="3"/>
      <c r="L145" s="88"/>
      <c r="M145" s="88"/>
    </row>
    <row r="146">
      <c r="D146" s="3"/>
      <c r="E146" s="3"/>
      <c r="F146" s="3"/>
      <c r="L146" s="88"/>
      <c r="M146" s="88"/>
    </row>
    <row r="147">
      <c r="D147" s="3"/>
      <c r="E147" s="3"/>
      <c r="F147" s="3"/>
      <c r="L147" s="88"/>
      <c r="M147" s="88"/>
    </row>
    <row r="148">
      <c r="D148" s="3"/>
      <c r="E148" s="3"/>
      <c r="F148" s="3"/>
      <c r="L148" s="88"/>
      <c r="M148" s="88"/>
    </row>
    <row r="149">
      <c r="D149" s="3"/>
      <c r="E149" s="3"/>
      <c r="F149" s="3"/>
      <c r="L149" s="88"/>
      <c r="M149" s="88"/>
    </row>
    <row r="150">
      <c r="D150" s="3"/>
      <c r="E150" s="3"/>
      <c r="F150" s="3"/>
      <c r="L150" s="88"/>
      <c r="M150" s="88"/>
    </row>
    <row r="151">
      <c r="D151" s="3"/>
      <c r="E151" s="3"/>
      <c r="F151" s="3"/>
      <c r="L151" s="88"/>
      <c r="M151" s="88"/>
    </row>
    <row r="152">
      <c r="D152" s="3"/>
      <c r="E152" s="3"/>
      <c r="F152" s="3"/>
      <c r="L152" s="88"/>
      <c r="M152" s="88"/>
    </row>
    <row r="153">
      <c r="D153" s="3"/>
      <c r="E153" s="3"/>
      <c r="F153" s="3"/>
      <c r="L153" s="88"/>
      <c r="M153" s="88"/>
    </row>
    <row r="154">
      <c r="D154" s="3"/>
      <c r="E154" s="3"/>
      <c r="F154" s="3"/>
      <c r="L154" s="88"/>
      <c r="M154" s="88"/>
    </row>
    <row r="155">
      <c r="D155" s="3"/>
      <c r="E155" s="3"/>
      <c r="F155" s="3"/>
      <c r="L155" s="88"/>
      <c r="M155" s="88"/>
    </row>
    <row r="156">
      <c r="D156" s="3"/>
      <c r="E156" s="3"/>
      <c r="F156" s="3"/>
      <c r="L156" s="88"/>
      <c r="M156" s="88"/>
    </row>
    <row r="157">
      <c r="D157" s="3"/>
      <c r="E157" s="3"/>
      <c r="F157" s="3"/>
      <c r="L157" s="88"/>
      <c r="M157" s="88"/>
    </row>
    <row r="158">
      <c r="D158" s="3"/>
      <c r="E158" s="3"/>
      <c r="F158" s="3"/>
      <c r="L158" s="88"/>
      <c r="M158" s="88"/>
    </row>
    <row r="159">
      <c r="D159" s="3"/>
      <c r="E159" s="3"/>
      <c r="F159" s="3"/>
      <c r="L159" s="88"/>
      <c r="M159" s="88"/>
    </row>
    <row r="160">
      <c r="D160" s="3"/>
      <c r="E160" s="3"/>
      <c r="F160" s="3"/>
      <c r="L160" s="88"/>
      <c r="M160" s="88"/>
    </row>
    <row r="161">
      <c r="D161" s="3"/>
      <c r="E161" s="3"/>
      <c r="F161" s="3"/>
      <c r="L161" s="88"/>
      <c r="M161" s="88"/>
    </row>
    <row r="162">
      <c r="D162" s="3"/>
      <c r="E162" s="3"/>
      <c r="F162" s="3"/>
      <c r="L162" s="88"/>
      <c r="M162" s="88"/>
    </row>
    <row r="163">
      <c r="D163" s="3"/>
      <c r="E163" s="3"/>
      <c r="F163" s="3"/>
      <c r="L163" s="88"/>
      <c r="M163" s="88"/>
    </row>
    <row r="164">
      <c r="D164" s="3"/>
      <c r="E164" s="3"/>
      <c r="F164" s="3"/>
      <c r="L164" s="88"/>
      <c r="M164" s="88"/>
    </row>
    <row r="165">
      <c r="D165" s="3"/>
      <c r="E165" s="3"/>
      <c r="F165" s="3"/>
      <c r="L165" s="88"/>
      <c r="M165" s="88"/>
    </row>
    <row r="166">
      <c r="D166" s="3"/>
      <c r="E166" s="3"/>
      <c r="F166" s="3"/>
      <c r="L166" s="88"/>
      <c r="M166" s="88"/>
    </row>
    <row r="167">
      <c r="D167" s="3"/>
      <c r="E167" s="3"/>
      <c r="F167" s="3"/>
      <c r="L167" s="88"/>
      <c r="M167" s="88"/>
    </row>
    <row r="168">
      <c r="D168" s="3"/>
      <c r="E168" s="3"/>
      <c r="F168" s="3"/>
      <c r="L168" s="88"/>
      <c r="M168" s="88"/>
    </row>
    <row r="169">
      <c r="D169" s="3"/>
      <c r="E169" s="3"/>
      <c r="F169" s="3"/>
      <c r="L169" s="88"/>
      <c r="M169" s="88"/>
    </row>
    <row r="170">
      <c r="D170" s="3"/>
      <c r="E170" s="3"/>
      <c r="F170" s="3"/>
      <c r="L170" s="88"/>
      <c r="M170" s="88"/>
    </row>
    <row r="171">
      <c r="D171" s="3"/>
      <c r="E171" s="3"/>
      <c r="F171" s="3"/>
      <c r="L171" s="88"/>
      <c r="M171" s="88"/>
    </row>
    <row r="172">
      <c r="D172" s="3"/>
      <c r="E172" s="3"/>
      <c r="F172" s="3"/>
      <c r="L172" s="88"/>
      <c r="M172" s="88"/>
    </row>
    <row r="173">
      <c r="D173" s="3"/>
      <c r="E173" s="3"/>
      <c r="F173" s="3"/>
      <c r="L173" s="88"/>
      <c r="M173" s="88"/>
    </row>
    <row r="174">
      <c r="D174" s="3"/>
      <c r="E174" s="3"/>
      <c r="F174" s="3"/>
      <c r="L174" s="88"/>
      <c r="M174" s="88"/>
    </row>
    <row r="175">
      <c r="D175" s="3"/>
      <c r="E175" s="3"/>
      <c r="F175" s="3"/>
      <c r="L175" s="88"/>
      <c r="M175" s="88"/>
    </row>
    <row r="176">
      <c r="D176" s="3"/>
      <c r="E176" s="3"/>
      <c r="F176" s="3"/>
      <c r="L176" s="88"/>
      <c r="M176" s="88"/>
    </row>
    <row r="177">
      <c r="D177" s="3"/>
      <c r="E177" s="3"/>
      <c r="F177" s="3"/>
      <c r="L177" s="88"/>
      <c r="M177" s="88"/>
    </row>
    <row r="178">
      <c r="D178" s="3"/>
      <c r="E178" s="3"/>
      <c r="F178" s="3"/>
      <c r="L178" s="88"/>
      <c r="M178" s="88"/>
    </row>
    <row r="179">
      <c r="D179" s="3"/>
      <c r="E179" s="3"/>
      <c r="F179" s="3"/>
      <c r="L179" s="88"/>
      <c r="M179" s="88"/>
    </row>
    <row r="180">
      <c r="D180" s="3"/>
      <c r="E180" s="3"/>
      <c r="F180" s="3"/>
      <c r="L180" s="88"/>
      <c r="M180" s="88"/>
    </row>
    <row r="181">
      <c r="D181" s="3"/>
      <c r="E181" s="3"/>
      <c r="F181" s="3"/>
      <c r="L181" s="88"/>
      <c r="M181" s="88"/>
    </row>
    <row r="182">
      <c r="D182" s="3"/>
      <c r="E182" s="3"/>
      <c r="F182" s="3"/>
      <c r="L182" s="88"/>
      <c r="M182" s="88"/>
    </row>
    <row r="183">
      <c r="D183" s="3"/>
      <c r="E183" s="3"/>
      <c r="F183" s="3"/>
      <c r="L183" s="88"/>
      <c r="M183" s="88"/>
    </row>
    <row r="184">
      <c r="D184" s="3"/>
      <c r="E184" s="3"/>
      <c r="F184" s="3"/>
      <c r="L184" s="88"/>
      <c r="M184" s="88"/>
    </row>
    <row r="185">
      <c r="D185" s="3"/>
      <c r="E185" s="3"/>
      <c r="F185" s="3"/>
      <c r="L185" s="88"/>
      <c r="M185" s="88"/>
    </row>
    <row r="186">
      <c r="D186" s="3"/>
      <c r="E186" s="3"/>
      <c r="F186" s="3"/>
      <c r="L186" s="88"/>
      <c r="M186" s="88"/>
    </row>
    <row r="187">
      <c r="D187" s="3"/>
      <c r="E187" s="3"/>
      <c r="F187" s="3"/>
      <c r="L187" s="88"/>
      <c r="M187" s="88"/>
    </row>
    <row r="188">
      <c r="D188" s="3"/>
      <c r="E188" s="3"/>
      <c r="F188" s="3"/>
      <c r="L188" s="88"/>
      <c r="M188" s="88"/>
    </row>
    <row r="189">
      <c r="D189" s="3"/>
      <c r="E189" s="3"/>
      <c r="F189" s="3"/>
      <c r="L189" s="88"/>
      <c r="M189" s="88"/>
    </row>
    <row r="190">
      <c r="D190" s="3"/>
      <c r="E190" s="3"/>
      <c r="F190" s="3"/>
      <c r="L190" s="88"/>
      <c r="M190" s="88"/>
    </row>
    <row r="191">
      <c r="D191" s="3"/>
      <c r="E191" s="3"/>
      <c r="F191" s="3"/>
      <c r="L191" s="88"/>
      <c r="M191" s="88"/>
    </row>
    <row r="192">
      <c r="D192" s="3"/>
      <c r="E192" s="3"/>
      <c r="F192" s="3"/>
      <c r="L192" s="88"/>
      <c r="M192" s="88"/>
    </row>
    <row r="193">
      <c r="D193" s="3"/>
      <c r="E193" s="3"/>
      <c r="F193" s="3"/>
      <c r="L193" s="88"/>
      <c r="M193" s="88"/>
    </row>
    <row r="194">
      <c r="D194" s="3"/>
      <c r="E194" s="3"/>
      <c r="F194" s="3"/>
      <c r="L194" s="88"/>
      <c r="M194" s="88"/>
    </row>
    <row r="195">
      <c r="D195" s="3"/>
      <c r="E195" s="3"/>
      <c r="F195" s="3"/>
      <c r="L195" s="88"/>
      <c r="M195" s="88"/>
    </row>
    <row r="196">
      <c r="D196" s="3"/>
      <c r="E196" s="3"/>
      <c r="F196" s="3"/>
      <c r="L196" s="88"/>
      <c r="M196" s="88"/>
    </row>
    <row r="197">
      <c r="D197" s="3"/>
      <c r="E197" s="3"/>
      <c r="F197" s="3"/>
      <c r="L197" s="88"/>
      <c r="M197" s="88"/>
    </row>
    <row r="198">
      <c r="D198" s="3"/>
      <c r="E198" s="3"/>
      <c r="F198" s="3"/>
      <c r="L198" s="88"/>
      <c r="M198" s="88"/>
    </row>
    <row r="199">
      <c r="D199" s="3"/>
      <c r="E199" s="3"/>
      <c r="F199" s="3"/>
      <c r="L199" s="88"/>
      <c r="M199" s="88"/>
    </row>
    <row r="200">
      <c r="D200" s="3"/>
      <c r="E200" s="3"/>
      <c r="F200" s="3"/>
      <c r="L200" s="88"/>
      <c r="M200" s="88"/>
    </row>
    <row r="201">
      <c r="D201" s="3"/>
      <c r="E201" s="3"/>
      <c r="F201" s="3"/>
      <c r="L201" s="88"/>
      <c r="M201" s="88"/>
    </row>
    <row r="202">
      <c r="D202" s="3"/>
      <c r="E202" s="3"/>
      <c r="F202" s="3"/>
      <c r="L202" s="88"/>
      <c r="M202" s="88"/>
    </row>
    <row r="203">
      <c r="D203" s="3"/>
      <c r="E203" s="3"/>
      <c r="F203" s="3"/>
      <c r="L203" s="88"/>
      <c r="M203" s="88"/>
    </row>
    <row r="204">
      <c r="D204" s="3"/>
      <c r="E204" s="3"/>
      <c r="F204" s="3"/>
      <c r="L204" s="88"/>
      <c r="M204" s="88"/>
    </row>
    <row r="205">
      <c r="D205" s="3"/>
      <c r="E205" s="3"/>
      <c r="F205" s="3"/>
      <c r="L205" s="88"/>
      <c r="M205" s="88"/>
    </row>
    <row r="206">
      <c r="D206" s="3"/>
      <c r="E206" s="3"/>
      <c r="F206" s="3"/>
      <c r="L206" s="88"/>
      <c r="M206" s="88"/>
    </row>
    <row r="207">
      <c r="D207" s="3"/>
      <c r="E207" s="3"/>
      <c r="F207" s="3"/>
      <c r="L207" s="88"/>
      <c r="M207" s="88"/>
    </row>
    <row r="208">
      <c r="D208" s="3"/>
      <c r="E208" s="3"/>
      <c r="F208" s="3"/>
      <c r="L208" s="88"/>
      <c r="M208" s="88"/>
    </row>
    <row r="209">
      <c r="D209" s="3"/>
      <c r="E209" s="3"/>
      <c r="F209" s="3"/>
      <c r="L209" s="88"/>
      <c r="M209" s="88"/>
    </row>
    <row r="210">
      <c r="D210" s="3"/>
      <c r="E210" s="3"/>
      <c r="F210" s="3"/>
      <c r="L210" s="88"/>
      <c r="M210" s="88"/>
    </row>
    <row r="211">
      <c r="D211" s="3"/>
      <c r="E211" s="3"/>
      <c r="F211" s="3"/>
      <c r="L211" s="88"/>
      <c r="M211" s="88"/>
    </row>
    <row r="212">
      <c r="D212" s="3"/>
      <c r="E212" s="3"/>
      <c r="F212" s="3"/>
      <c r="L212" s="88"/>
      <c r="M212" s="88"/>
    </row>
    <row r="213">
      <c r="D213" s="3"/>
      <c r="E213" s="3"/>
      <c r="F213" s="3"/>
      <c r="L213" s="88"/>
      <c r="M213" s="88"/>
    </row>
    <row r="214">
      <c r="D214" s="3"/>
      <c r="E214" s="3"/>
      <c r="F214" s="3"/>
      <c r="L214" s="88"/>
      <c r="M214" s="88"/>
    </row>
    <row r="215">
      <c r="D215" s="3"/>
      <c r="E215" s="3"/>
      <c r="F215" s="3"/>
      <c r="L215" s="88"/>
      <c r="M215" s="88"/>
    </row>
    <row r="216">
      <c r="D216" s="3"/>
      <c r="E216" s="3"/>
      <c r="F216" s="3"/>
      <c r="L216" s="88"/>
      <c r="M216" s="88"/>
    </row>
    <row r="217">
      <c r="D217" s="3"/>
      <c r="E217" s="3"/>
      <c r="F217" s="3"/>
      <c r="L217" s="88"/>
      <c r="M217" s="88"/>
    </row>
    <row r="218">
      <c r="D218" s="3"/>
      <c r="E218" s="3"/>
      <c r="F218" s="3"/>
      <c r="L218" s="88"/>
      <c r="M218" s="88"/>
    </row>
    <row r="219">
      <c r="D219" s="3"/>
      <c r="E219" s="3"/>
      <c r="F219" s="3"/>
      <c r="L219" s="88"/>
      <c r="M219" s="88"/>
    </row>
    <row r="220">
      <c r="D220" s="3"/>
      <c r="E220" s="3"/>
      <c r="F220" s="3"/>
      <c r="L220" s="88"/>
      <c r="M220" s="88"/>
    </row>
    <row r="221">
      <c r="D221" s="3"/>
      <c r="E221" s="3"/>
      <c r="F221" s="3"/>
      <c r="L221" s="88"/>
      <c r="M221" s="88"/>
    </row>
    <row r="222">
      <c r="D222" s="3"/>
      <c r="E222" s="3"/>
      <c r="F222" s="3"/>
      <c r="L222" s="88"/>
      <c r="M222" s="88"/>
    </row>
    <row r="223">
      <c r="D223" s="3"/>
      <c r="E223" s="3"/>
      <c r="F223" s="3"/>
      <c r="L223" s="88"/>
      <c r="M223" s="88"/>
    </row>
    <row r="224">
      <c r="D224" s="3"/>
      <c r="E224" s="3"/>
      <c r="F224" s="3"/>
      <c r="L224" s="88"/>
      <c r="M224" s="88"/>
    </row>
    <row r="225">
      <c r="D225" s="3"/>
      <c r="E225" s="3"/>
      <c r="F225" s="3"/>
      <c r="L225" s="88"/>
      <c r="M225" s="88"/>
    </row>
    <row r="226">
      <c r="D226" s="3"/>
      <c r="E226" s="3"/>
      <c r="F226" s="3"/>
      <c r="L226" s="88"/>
      <c r="M226" s="88"/>
    </row>
    <row r="227">
      <c r="D227" s="3"/>
      <c r="E227" s="3"/>
      <c r="F227" s="3"/>
      <c r="L227" s="88"/>
      <c r="M227" s="88"/>
    </row>
    <row r="228">
      <c r="D228" s="3"/>
      <c r="E228" s="3"/>
      <c r="F228" s="3"/>
      <c r="L228" s="88"/>
      <c r="M228" s="88"/>
    </row>
    <row r="229">
      <c r="D229" s="3"/>
      <c r="E229" s="3"/>
      <c r="F229" s="3"/>
      <c r="L229" s="88"/>
      <c r="M229" s="88"/>
    </row>
    <row r="230">
      <c r="D230" s="3"/>
      <c r="E230" s="3"/>
      <c r="F230" s="3"/>
      <c r="L230" s="88"/>
      <c r="M230" s="88"/>
    </row>
    <row r="231">
      <c r="D231" s="3"/>
      <c r="E231" s="3"/>
      <c r="F231" s="3"/>
      <c r="L231" s="88"/>
      <c r="M231" s="88"/>
    </row>
    <row r="232">
      <c r="D232" s="3"/>
      <c r="E232" s="3"/>
      <c r="F232" s="3"/>
      <c r="L232" s="88"/>
      <c r="M232" s="88"/>
    </row>
    <row r="233">
      <c r="D233" s="3"/>
      <c r="E233" s="3"/>
      <c r="F233" s="3"/>
      <c r="L233" s="88"/>
      <c r="M233" s="88"/>
    </row>
    <row r="234">
      <c r="D234" s="3"/>
      <c r="E234" s="3"/>
      <c r="F234" s="3"/>
      <c r="L234" s="88"/>
      <c r="M234" s="88"/>
    </row>
    <row r="235">
      <c r="D235" s="3"/>
      <c r="E235" s="3"/>
      <c r="F235" s="3"/>
      <c r="L235" s="88"/>
      <c r="M235" s="88"/>
    </row>
    <row r="236">
      <c r="D236" s="3"/>
      <c r="E236" s="3"/>
      <c r="F236" s="3"/>
      <c r="L236" s="88"/>
      <c r="M236" s="88"/>
    </row>
    <row r="237">
      <c r="D237" s="3"/>
      <c r="E237" s="3"/>
      <c r="F237" s="3"/>
      <c r="L237" s="88"/>
      <c r="M237" s="88"/>
    </row>
    <row r="238">
      <c r="D238" s="3"/>
      <c r="E238" s="3"/>
      <c r="F238" s="3"/>
      <c r="L238" s="88"/>
      <c r="M238" s="88"/>
    </row>
    <row r="239">
      <c r="D239" s="3"/>
      <c r="E239" s="3"/>
      <c r="F239" s="3"/>
      <c r="L239" s="88"/>
      <c r="M239" s="88"/>
    </row>
    <row r="240">
      <c r="D240" s="3"/>
      <c r="E240" s="3"/>
      <c r="F240" s="3"/>
      <c r="L240" s="88"/>
      <c r="M240" s="88"/>
    </row>
    <row r="241">
      <c r="D241" s="3"/>
      <c r="E241" s="3"/>
      <c r="F241" s="3"/>
      <c r="L241" s="88"/>
      <c r="M241" s="88"/>
    </row>
    <row r="242">
      <c r="D242" s="3"/>
      <c r="E242" s="3"/>
      <c r="F242" s="3"/>
      <c r="L242" s="88"/>
      <c r="M242" s="88"/>
    </row>
    <row r="243">
      <c r="D243" s="3"/>
      <c r="E243" s="3"/>
      <c r="F243" s="3"/>
      <c r="L243" s="88"/>
      <c r="M243" s="88"/>
    </row>
    <row r="244">
      <c r="D244" s="3"/>
      <c r="E244" s="3"/>
      <c r="F244" s="3"/>
      <c r="L244" s="88"/>
      <c r="M244" s="88"/>
    </row>
    <row r="245">
      <c r="D245" s="3"/>
      <c r="E245" s="3"/>
      <c r="F245" s="3"/>
      <c r="L245" s="88"/>
      <c r="M245" s="88"/>
    </row>
    <row r="246">
      <c r="D246" s="3"/>
      <c r="E246" s="3"/>
      <c r="F246" s="3"/>
      <c r="L246" s="88"/>
      <c r="M246" s="88"/>
    </row>
    <row r="247">
      <c r="D247" s="3"/>
      <c r="E247" s="3"/>
      <c r="F247" s="3"/>
      <c r="L247" s="88"/>
      <c r="M247" s="88"/>
    </row>
    <row r="248">
      <c r="D248" s="3"/>
      <c r="E248" s="3"/>
      <c r="F248" s="3"/>
      <c r="L248" s="88"/>
      <c r="M248" s="88"/>
    </row>
    <row r="249">
      <c r="D249" s="3"/>
      <c r="E249" s="3"/>
      <c r="F249" s="3"/>
      <c r="L249" s="88"/>
      <c r="M249" s="88"/>
    </row>
    <row r="250">
      <c r="D250" s="3"/>
      <c r="E250" s="3"/>
      <c r="F250" s="3"/>
      <c r="L250" s="88"/>
      <c r="M250" s="88"/>
    </row>
    <row r="251">
      <c r="D251" s="3"/>
      <c r="E251" s="3"/>
      <c r="F251" s="3"/>
      <c r="L251" s="88"/>
      <c r="M251" s="88"/>
    </row>
    <row r="252">
      <c r="D252" s="3"/>
      <c r="E252" s="3"/>
      <c r="F252" s="3"/>
      <c r="L252" s="88"/>
      <c r="M252" s="88"/>
    </row>
    <row r="253">
      <c r="D253" s="3"/>
      <c r="E253" s="3"/>
      <c r="F253" s="3"/>
      <c r="L253" s="88"/>
      <c r="M253" s="88"/>
    </row>
    <row r="254">
      <c r="D254" s="3"/>
      <c r="E254" s="3"/>
      <c r="F254" s="3"/>
      <c r="L254" s="88"/>
      <c r="M254" s="88"/>
    </row>
    <row r="255">
      <c r="D255" s="3"/>
      <c r="E255" s="3"/>
      <c r="F255" s="3"/>
      <c r="L255" s="88"/>
      <c r="M255" s="88"/>
    </row>
    <row r="256">
      <c r="D256" s="3"/>
      <c r="E256" s="3"/>
      <c r="F256" s="3"/>
      <c r="L256" s="88"/>
      <c r="M256" s="88"/>
    </row>
    <row r="257">
      <c r="D257" s="3"/>
      <c r="E257" s="3"/>
      <c r="F257" s="3"/>
      <c r="L257" s="88"/>
      <c r="M257" s="88"/>
    </row>
    <row r="258">
      <c r="D258" s="3"/>
      <c r="E258" s="3"/>
      <c r="F258" s="3"/>
      <c r="L258" s="88"/>
      <c r="M258" s="88"/>
    </row>
    <row r="259">
      <c r="D259" s="3"/>
      <c r="E259" s="3"/>
      <c r="F259" s="3"/>
      <c r="L259" s="88"/>
      <c r="M259" s="88"/>
    </row>
    <row r="260">
      <c r="D260" s="3"/>
      <c r="E260" s="3"/>
      <c r="F260" s="3"/>
      <c r="L260" s="88"/>
      <c r="M260" s="88"/>
    </row>
    <row r="261">
      <c r="D261" s="3"/>
      <c r="E261" s="3"/>
      <c r="F261" s="3"/>
      <c r="L261" s="88"/>
      <c r="M261" s="88"/>
    </row>
    <row r="262">
      <c r="D262" s="3"/>
      <c r="E262" s="3"/>
      <c r="F262" s="3"/>
      <c r="L262" s="88"/>
      <c r="M262" s="88"/>
    </row>
    <row r="263">
      <c r="D263" s="3"/>
      <c r="E263" s="3"/>
      <c r="F263" s="3"/>
      <c r="L263" s="88"/>
      <c r="M263" s="88"/>
    </row>
    <row r="264">
      <c r="D264" s="3"/>
      <c r="E264" s="3"/>
      <c r="F264" s="3"/>
      <c r="L264" s="88"/>
      <c r="M264" s="88"/>
    </row>
    <row r="265">
      <c r="D265" s="3"/>
      <c r="E265" s="3"/>
      <c r="F265" s="3"/>
      <c r="L265" s="88"/>
      <c r="M265" s="88"/>
    </row>
    <row r="266">
      <c r="D266" s="3"/>
      <c r="E266" s="3"/>
      <c r="F266" s="3"/>
      <c r="L266" s="88"/>
      <c r="M266" s="88"/>
    </row>
    <row r="267">
      <c r="D267" s="3"/>
      <c r="E267" s="3"/>
      <c r="F267" s="3"/>
      <c r="L267" s="88"/>
      <c r="M267" s="88"/>
    </row>
    <row r="268">
      <c r="D268" s="3"/>
      <c r="E268" s="3"/>
      <c r="F268" s="3"/>
      <c r="L268" s="88"/>
      <c r="M268" s="88"/>
    </row>
    <row r="269">
      <c r="D269" s="3"/>
      <c r="E269" s="3"/>
      <c r="F269" s="3"/>
      <c r="L269" s="88"/>
      <c r="M269" s="88"/>
    </row>
    <row r="270">
      <c r="D270" s="3"/>
      <c r="E270" s="3"/>
      <c r="F270" s="3"/>
      <c r="L270" s="88"/>
      <c r="M270" s="88"/>
    </row>
    <row r="271">
      <c r="D271" s="3"/>
      <c r="E271" s="3"/>
      <c r="F271" s="3"/>
      <c r="L271" s="88"/>
      <c r="M271" s="88"/>
    </row>
    <row r="272">
      <c r="D272" s="3"/>
      <c r="E272" s="3"/>
      <c r="F272" s="3"/>
      <c r="L272" s="88"/>
      <c r="M272" s="88"/>
    </row>
    <row r="273">
      <c r="D273" s="3"/>
      <c r="E273" s="3"/>
      <c r="F273" s="3"/>
      <c r="L273" s="88"/>
      <c r="M273" s="88"/>
    </row>
    <row r="274">
      <c r="D274" s="3"/>
      <c r="E274" s="3"/>
      <c r="F274" s="3"/>
      <c r="L274" s="88"/>
      <c r="M274" s="88"/>
    </row>
    <row r="275">
      <c r="D275" s="3"/>
      <c r="E275" s="3"/>
      <c r="F275" s="3"/>
      <c r="L275" s="88"/>
      <c r="M275" s="88"/>
    </row>
    <row r="276">
      <c r="D276" s="3"/>
      <c r="E276" s="3"/>
      <c r="F276" s="3"/>
      <c r="L276" s="88"/>
      <c r="M276" s="88"/>
    </row>
    <row r="277">
      <c r="D277" s="3"/>
      <c r="E277" s="3"/>
      <c r="F277" s="3"/>
      <c r="L277" s="88"/>
      <c r="M277" s="88"/>
    </row>
    <row r="278">
      <c r="D278" s="3"/>
      <c r="E278" s="3"/>
      <c r="F278" s="3"/>
      <c r="L278" s="88"/>
      <c r="M278" s="88"/>
    </row>
    <row r="279">
      <c r="D279" s="3"/>
      <c r="E279" s="3"/>
      <c r="F279" s="3"/>
      <c r="L279" s="88"/>
      <c r="M279" s="88"/>
    </row>
    <row r="280">
      <c r="D280" s="3"/>
      <c r="E280" s="3"/>
      <c r="F280" s="3"/>
      <c r="L280" s="88"/>
      <c r="M280" s="88"/>
    </row>
    <row r="281">
      <c r="D281" s="3"/>
      <c r="E281" s="3"/>
      <c r="F281" s="3"/>
      <c r="L281" s="88"/>
      <c r="M281" s="88"/>
    </row>
    <row r="282">
      <c r="D282" s="3"/>
      <c r="E282" s="3"/>
      <c r="F282" s="3"/>
      <c r="L282" s="88"/>
      <c r="M282" s="88"/>
    </row>
    <row r="283">
      <c r="D283" s="3"/>
      <c r="E283" s="3"/>
      <c r="F283" s="3"/>
      <c r="L283" s="88"/>
      <c r="M283" s="88"/>
    </row>
    <row r="284">
      <c r="D284" s="3"/>
      <c r="E284" s="3"/>
      <c r="F284" s="3"/>
      <c r="L284" s="88"/>
      <c r="M284" s="88"/>
    </row>
    <row r="285">
      <c r="D285" s="3"/>
      <c r="E285" s="3"/>
      <c r="F285" s="3"/>
      <c r="L285" s="88"/>
      <c r="M285" s="88"/>
    </row>
    <row r="286">
      <c r="D286" s="3"/>
      <c r="E286" s="3"/>
      <c r="F286" s="3"/>
      <c r="L286" s="88"/>
      <c r="M286" s="88"/>
    </row>
    <row r="287">
      <c r="D287" s="3"/>
      <c r="E287" s="3"/>
      <c r="F287" s="3"/>
      <c r="L287" s="88"/>
      <c r="M287" s="88"/>
    </row>
    <row r="288">
      <c r="D288" s="3"/>
      <c r="E288" s="3"/>
      <c r="F288" s="3"/>
      <c r="L288" s="88"/>
      <c r="M288" s="88"/>
    </row>
    <row r="289">
      <c r="D289" s="3"/>
      <c r="E289" s="3"/>
      <c r="F289" s="3"/>
      <c r="L289" s="88"/>
      <c r="M289" s="88"/>
    </row>
    <row r="290">
      <c r="D290" s="3"/>
      <c r="E290" s="3"/>
      <c r="F290" s="3"/>
      <c r="L290" s="88"/>
      <c r="M290" s="88"/>
    </row>
    <row r="291">
      <c r="D291" s="3"/>
      <c r="E291" s="3"/>
      <c r="F291" s="3"/>
      <c r="L291" s="88"/>
      <c r="M291" s="88"/>
    </row>
    <row r="292">
      <c r="D292" s="3"/>
      <c r="E292" s="3"/>
      <c r="F292" s="3"/>
      <c r="L292" s="88"/>
      <c r="M292" s="88"/>
    </row>
    <row r="293">
      <c r="D293" s="3"/>
      <c r="E293" s="3"/>
      <c r="F293" s="3"/>
      <c r="L293" s="88"/>
      <c r="M293" s="88"/>
    </row>
    <row r="294">
      <c r="D294" s="3"/>
      <c r="E294" s="3"/>
      <c r="F294" s="3"/>
      <c r="L294" s="88"/>
      <c r="M294" s="88"/>
    </row>
    <row r="295">
      <c r="D295" s="3"/>
      <c r="E295" s="3"/>
      <c r="F295" s="3"/>
      <c r="L295" s="88"/>
      <c r="M295" s="88"/>
    </row>
    <row r="296">
      <c r="D296" s="3"/>
      <c r="E296" s="3"/>
      <c r="F296" s="3"/>
      <c r="L296" s="88"/>
      <c r="M296" s="88"/>
    </row>
    <row r="297">
      <c r="D297" s="3"/>
      <c r="E297" s="3"/>
      <c r="F297" s="3"/>
      <c r="L297" s="88"/>
      <c r="M297" s="88"/>
    </row>
    <row r="298">
      <c r="D298" s="3"/>
      <c r="E298" s="3"/>
      <c r="F298" s="3"/>
      <c r="L298" s="88"/>
      <c r="M298" s="88"/>
    </row>
    <row r="299">
      <c r="D299" s="3"/>
      <c r="E299" s="3"/>
      <c r="F299" s="3"/>
      <c r="L299" s="88"/>
      <c r="M299" s="88"/>
    </row>
    <row r="300">
      <c r="D300" s="3"/>
      <c r="E300" s="3"/>
      <c r="F300" s="3"/>
      <c r="L300" s="88"/>
      <c r="M300" s="88"/>
    </row>
    <row r="301">
      <c r="D301" s="3"/>
      <c r="E301" s="3"/>
      <c r="F301" s="3"/>
      <c r="L301" s="88"/>
      <c r="M301" s="88"/>
    </row>
    <row r="302">
      <c r="D302" s="3"/>
      <c r="E302" s="3"/>
      <c r="F302" s="3"/>
      <c r="L302" s="88"/>
      <c r="M302" s="88"/>
    </row>
    <row r="303">
      <c r="D303" s="3"/>
      <c r="E303" s="3"/>
      <c r="F303" s="3"/>
      <c r="L303" s="88"/>
      <c r="M303" s="88"/>
    </row>
    <row r="304">
      <c r="D304" s="3"/>
      <c r="E304" s="3"/>
      <c r="F304" s="3"/>
      <c r="L304" s="88"/>
      <c r="M304" s="88"/>
    </row>
    <row r="305">
      <c r="D305" s="3"/>
      <c r="E305" s="3"/>
      <c r="F305" s="3"/>
      <c r="L305" s="88"/>
      <c r="M305" s="88"/>
    </row>
    <row r="306">
      <c r="D306" s="3"/>
      <c r="E306" s="3"/>
      <c r="F306" s="3"/>
      <c r="L306" s="88"/>
      <c r="M306" s="88"/>
    </row>
    <row r="307">
      <c r="D307" s="3"/>
      <c r="E307" s="3"/>
      <c r="F307" s="3"/>
      <c r="L307" s="88"/>
      <c r="M307" s="88"/>
    </row>
    <row r="308">
      <c r="D308" s="3"/>
      <c r="E308" s="3"/>
      <c r="F308" s="3"/>
      <c r="L308" s="88"/>
      <c r="M308" s="88"/>
    </row>
    <row r="309">
      <c r="D309" s="3"/>
      <c r="E309" s="3"/>
      <c r="F309" s="3"/>
      <c r="L309" s="88"/>
      <c r="M309" s="88"/>
    </row>
    <row r="310">
      <c r="D310" s="3"/>
      <c r="E310" s="3"/>
      <c r="F310" s="3"/>
      <c r="L310" s="88"/>
      <c r="M310" s="88"/>
    </row>
    <row r="311">
      <c r="D311" s="3"/>
      <c r="E311" s="3"/>
      <c r="F311" s="3"/>
      <c r="L311" s="88"/>
      <c r="M311" s="88"/>
    </row>
    <row r="312">
      <c r="D312" s="3"/>
      <c r="E312" s="3"/>
      <c r="F312" s="3"/>
      <c r="L312" s="88"/>
      <c r="M312" s="88"/>
    </row>
    <row r="313">
      <c r="D313" s="3"/>
      <c r="E313" s="3"/>
      <c r="F313" s="3"/>
      <c r="L313" s="88"/>
      <c r="M313" s="88"/>
    </row>
    <row r="314">
      <c r="D314" s="3"/>
      <c r="E314" s="3"/>
      <c r="F314" s="3"/>
      <c r="L314" s="88"/>
      <c r="M314" s="88"/>
    </row>
    <row r="315">
      <c r="D315" s="3"/>
      <c r="E315" s="3"/>
      <c r="F315" s="3"/>
      <c r="L315" s="88"/>
      <c r="M315" s="88"/>
    </row>
    <row r="316">
      <c r="D316" s="3"/>
      <c r="E316" s="3"/>
      <c r="F316" s="3"/>
      <c r="L316" s="88"/>
      <c r="M316" s="88"/>
    </row>
    <row r="317">
      <c r="D317" s="3"/>
      <c r="E317" s="3"/>
      <c r="F317" s="3"/>
      <c r="L317" s="88"/>
      <c r="M317" s="88"/>
    </row>
    <row r="318">
      <c r="D318" s="3"/>
      <c r="E318" s="3"/>
      <c r="F318" s="3"/>
      <c r="L318" s="88"/>
      <c r="M318" s="88"/>
    </row>
    <row r="319">
      <c r="D319" s="3"/>
      <c r="E319" s="3"/>
      <c r="F319" s="3"/>
      <c r="L319" s="88"/>
      <c r="M319" s="88"/>
    </row>
    <row r="320">
      <c r="D320" s="3"/>
      <c r="E320" s="3"/>
      <c r="F320" s="3"/>
      <c r="L320" s="88"/>
      <c r="M320" s="88"/>
    </row>
    <row r="321">
      <c r="D321" s="3"/>
      <c r="E321" s="3"/>
      <c r="F321" s="3"/>
      <c r="L321" s="88"/>
      <c r="M321" s="88"/>
    </row>
    <row r="322">
      <c r="D322" s="3"/>
      <c r="E322" s="3"/>
      <c r="F322" s="3"/>
      <c r="L322" s="88"/>
      <c r="M322" s="88"/>
    </row>
    <row r="323">
      <c r="D323" s="3"/>
      <c r="E323" s="3"/>
      <c r="F323" s="3"/>
      <c r="L323" s="88"/>
      <c r="M323" s="88"/>
    </row>
    <row r="324">
      <c r="D324" s="3"/>
      <c r="E324" s="3"/>
      <c r="F324" s="3"/>
      <c r="L324" s="88"/>
      <c r="M324" s="88"/>
    </row>
    <row r="325">
      <c r="D325" s="3"/>
      <c r="E325" s="3"/>
      <c r="F325" s="3"/>
      <c r="L325" s="88"/>
      <c r="M325" s="88"/>
    </row>
    <row r="326">
      <c r="D326" s="3"/>
      <c r="E326" s="3"/>
      <c r="F326" s="3"/>
      <c r="L326" s="88"/>
      <c r="M326" s="88"/>
    </row>
    <row r="327">
      <c r="D327" s="3"/>
      <c r="E327" s="3"/>
      <c r="F327" s="3"/>
      <c r="L327" s="88"/>
      <c r="M327" s="88"/>
    </row>
    <row r="328">
      <c r="D328" s="3"/>
      <c r="E328" s="3"/>
      <c r="F328" s="3"/>
      <c r="L328" s="88"/>
      <c r="M328" s="88"/>
    </row>
    <row r="329">
      <c r="D329" s="3"/>
      <c r="E329" s="3"/>
      <c r="F329" s="3"/>
      <c r="L329" s="88"/>
      <c r="M329" s="88"/>
    </row>
    <row r="330">
      <c r="D330" s="3"/>
      <c r="E330" s="3"/>
      <c r="F330" s="3"/>
      <c r="L330" s="88"/>
      <c r="M330" s="88"/>
    </row>
    <row r="331">
      <c r="D331" s="3"/>
      <c r="E331" s="3"/>
      <c r="F331" s="3"/>
      <c r="L331" s="88"/>
      <c r="M331" s="88"/>
    </row>
    <row r="332">
      <c r="D332" s="3"/>
      <c r="E332" s="3"/>
      <c r="F332" s="3"/>
      <c r="L332" s="88"/>
      <c r="M332" s="88"/>
    </row>
    <row r="333">
      <c r="D333" s="3"/>
      <c r="E333" s="3"/>
      <c r="F333" s="3"/>
      <c r="L333" s="88"/>
      <c r="M333" s="88"/>
    </row>
    <row r="334">
      <c r="D334" s="3"/>
      <c r="E334" s="3"/>
      <c r="F334" s="3"/>
      <c r="L334" s="88"/>
      <c r="M334" s="88"/>
    </row>
    <row r="335">
      <c r="D335" s="3"/>
      <c r="E335" s="3"/>
      <c r="F335" s="3"/>
      <c r="L335" s="88"/>
      <c r="M335" s="88"/>
    </row>
    <row r="336">
      <c r="D336" s="3"/>
      <c r="E336" s="3"/>
      <c r="F336" s="3"/>
      <c r="L336" s="88"/>
      <c r="M336" s="88"/>
    </row>
    <row r="337">
      <c r="D337" s="3"/>
      <c r="E337" s="3"/>
      <c r="F337" s="3"/>
      <c r="L337" s="88"/>
      <c r="M337" s="88"/>
    </row>
    <row r="338">
      <c r="D338" s="3"/>
      <c r="E338" s="3"/>
      <c r="F338" s="3"/>
      <c r="L338" s="88"/>
      <c r="M338" s="88"/>
    </row>
    <row r="339">
      <c r="D339" s="3"/>
      <c r="E339" s="3"/>
      <c r="F339" s="3"/>
      <c r="L339" s="88"/>
      <c r="M339" s="88"/>
    </row>
    <row r="340">
      <c r="D340" s="3"/>
      <c r="E340" s="3"/>
      <c r="F340" s="3"/>
      <c r="L340" s="88"/>
      <c r="M340" s="88"/>
    </row>
    <row r="341">
      <c r="D341" s="3"/>
      <c r="E341" s="3"/>
      <c r="F341" s="3"/>
      <c r="L341" s="88"/>
      <c r="M341" s="88"/>
    </row>
    <row r="342">
      <c r="D342" s="3"/>
      <c r="E342" s="3"/>
      <c r="F342" s="3"/>
      <c r="L342" s="88"/>
      <c r="M342" s="88"/>
    </row>
    <row r="343">
      <c r="D343" s="3"/>
      <c r="E343" s="3"/>
      <c r="F343" s="3"/>
      <c r="L343" s="88"/>
      <c r="M343" s="88"/>
    </row>
    <row r="344">
      <c r="D344" s="3"/>
      <c r="E344" s="3"/>
      <c r="F344" s="3"/>
      <c r="L344" s="88"/>
      <c r="M344" s="88"/>
    </row>
    <row r="345">
      <c r="D345" s="3"/>
      <c r="E345" s="3"/>
      <c r="F345" s="3"/>
      <c r="L345" s="88"/>
      <c r="M345" s="88"/>
    </row>
    <row r="346">
      <c r="D346" s="3"/>
      <c r="E346" s="3"/>
      <c r="F346" s="3"/>
      <c r="L346" s="88"/>
      <c r="M346" s="88"/>
    </row>
    <row r="347">
      <c r="D347" s="3"/>
      <c r="E347" s="3"/>
      <c r="F347" s="3"/>
      <c r="L347" s="88"/>
      <c r="M347" s="88"/>
    </row>
    <row r="348">
      <c r="D348" s="3"/>
      <c r="E348" s="3"/>
      <c r="F348" s="3"/>
      <c r="L348" s="88"/>
      <c r="M348" s="88"/>
    </row>
    <row r="349">
      <c r="D349" s="3"/>
      <c r="E349" s="3"/>
      <c r="F349" s="3"/>
      <c r="L349" s="88"/>
      <c r="M349" s="88"/>
    </row>
    <row r="350">
      <c r="D350" s="3"/>
      <c r="E350" s="3"/>
      <c r="F350" s="3"/>
      <c r="L350" s="88"/>
      <c r="M350" s="88"/>
    </row>
    <row r="351">
      <c r="D351" s="3"/>
      <c r="E351" s="3"/>
      <c r="F351" s="3"/>
      <c r="L351" s="88"/>
      <c r="M351" s="88"/>
    </row>
    <row r="352">
      <c r="D352" s="3"/>
      <c r="E352" s="3"/>
      <c r="F352" s="3"/>
      <c r="L352" s="88"/>
      <c r="M352" s="88"/>
    </row>
    <row r="353">
      <c r="D353" s="3"/>
      <c r="E353" s="3"/>
      <c r="F353" s="3"/>
      <c r="L353" s="88"/>
      <c r="M353" s="88"/>
    </row>
    <row r="354">
      <c r="D354" s="3"/>
      <c r="E354" s="3"/>
      <c r="F354" s="3"/>
      <c r="L354" s="88"/>
      <c r="M354" s="88"/>
    </row>
    <row r="355">
      <c r="D355" s="3"/>
      <c r="E355" s="3"/>
      <c r="F355" s="3"/>
      <c r="L355" s="88"/>
      <c r="M355" s="88"/>
    </row>
    <row r="356">
      <c r="D356" s="3"/>
      <c r="E356" s="3"/>
      <c r="F356" s="3"/>
      <c r="L356" s="88"/>
      <c r="M356" s="88"/>
    </row>
    <row r="357">
      <c r="D357" s="3"/>
      <c r="E357" s="3"/>
      <c r="F357" s="3"/>
      <c r="L357" s="88"/>
      <c r="M357" s="88"/>
    </row>
    <row r="358">
      <c r="D358" s="3"/>
      <c r="E358" s="3"/>
      <c r="F358" s="3"/>
      <c r="L358" s="88"/>
      <c r="M358" s="88"/>
    </row>
    <row r="359">
      <c r="D359" s="3"/>
      <c r="E359" s="3"/>
      <c r="F359" s="3"/>
      <c r="L359" s="88"/>
      <c r="M359" s="88"/>
    </row>
    <row r="360">
      <c r="D360" s="3"/>
      <c r="E360" s="3"/>
      <c r="F360" s="3"/>
      <c r="L360" s="88"/>
      <c r="M360" s="88"/>
    </row>
    <row r="361">
      <c r="D361" s="3"/>
      <c r="E361" s="3"/>
      <c r="F361" s="3"/>
      <c r="L361" s="88"/>
      <c r="M361" s="88"/>
    </row>
    <row r="362">
      <c r="D362" s="3"/>
      <c r="E362" s="3"/>
      <c r="F362" s="3"/>
      <c r="L362" s="88"/>
      <c r="M362" s="88"/>
    </row>
    <row r="363">
      <c r="D363" s="3"/>
      <c r="E363" s="3"/>
      <c r="F363" s="3"/>
      <c r="L363" s="88"/>
      <c r="M363" s="88"/>
    </row>
    <row r="364">
      <c r="D364" s="3"/>
      <c r="E364" s="3"/>
      <c r="F364" s="3"/>
      <c r="L364" s="88"/>
      <c r="M364" s="88"/>
    </row>
    <row r="365">
      <c r="D365" s="3"/>
      <c r="E365" s="3"/>
      <c r="F365" s="3"/>
      <c r="L365" s="88"/>
      <c r="M365" s="88"/>
    </row>
    <row r="366">
      <c r="D366" s="3"/>
      <c r="E366" s="3"/>
      <c r="F366" s="3"/>
      <c r="L366" s="88"/>
      <c r="M366" s="88"/>
    </row>
    <row r="367">
      <c r="D367" s="3"/>
      <c r="E367" s="3"/>
      <c r="F367" s="3"/>
      <c r="L367" s="88"/>
      <c r="M367" s="88"/>
    </row>
    <row r="368">
      <c r="D368" s="3"/>
      <c r="E368" s="3"/>
      <c r="F368" s="3"/>
      <c r="L368" s="88"/>
      <c r="M368" s="88"/>
    </row>
    <row r="369">
      <c r="D369" s="3"/>
      <c r="E369" s="3"/>
      <c r="F369" s="3"/>
      <c r="L369" s="88"/>
      <c r="M369" s="88"/>
    </row>
    <row r="370">
      <c r="D370" s="3"/>
      <c r="E370" s="3"/>
      <c r="F370" s="3"/>
      <c r="L370" s="88"/>
      <c r="M370" s="88"/>
    </row>
    <row r="371">
      <c r="D371" s="3"/>
      <c r="E371" s="3"/>
      <c r="F371" s="3"/>
      <c r="L371" s="88"/>
      <c r="M371" s="88"/>
    </row>
    <row r="372">
      <c r="D372" s="3"/>
      <c r="E372" s="3"/>
      <c r="F372" s="3"/>
      <c r="L372" s="88"/>
      <c r="M372" s="88"/>
    </row>
    <row r="373">
      <c r="D373" s="3"/>
      <c r="E373" s="3"/>
      <c r="F373" s="3"/>
      <c r="L373" s="88"/>
      <c r="M373" s="88"/>
    </row>
    <row r="374">
      <c r="D374" s="3"/>
      <c r="E374" s="3"/>
      <c r="F374" s="3"/>
      <c r="L374" s="88"/>
      <c r="M374" s="88"/>
    </row>
    <row r="375">
      <c r="D375" s="3"/>
      <c r="E375" s="3"/>
      <c r="F375" s="3"/>
      <c r="L375" s="88"/>
      <c r="M375" s="88"/>
    </row>
    <row r="376">
      <c r="D376" s="3"/>
      <c r="E376" s="3"/>
      <c r="F376" s="3"/>
      <c r="L376" s="88"/>
      <c r="M376" s="88"/>
    </row>
    <row r="377">
      <c r="D377" s="3"/>
      <c r="E377" s="3"/>
      <c r="F377" s="3"/>
      <c r="L377" s="88"/>
      <c r="M377" s="88"/>
    </row>
    <row r="378">
      <c r="D378" s="3"/>
      <c r="E378" s="3"/>
      <c r="F378" s="3"/>
      <c r="L378" s="88"/>
      <c r="M378" s="88"/>
    </row>
    <row r="379">
      <c r="D379" s="3"/>
      <c r="E379" s="3"/>
      <c r="F379" s="3"/>
      <c r="L379" s="88"/>
      <c r="M379" s="88"/>
    </row>
    <row r="380">
      <c r="D380" s="3"/>
      <c r="E380" s="3"/>
      <c r="F380" s="3"/>
      <c r="L380" s="88"/>
      <c r="M380" s="88"/>
    </row>
    <row r="381">
      <c r="D381" s="3"/>
      <c r="E381" s="3"/>
      <c r="F381" s="3"/>
      <c r="L381" s="88"/>
      <c r="M381" s="88"/>
    </row>
    <row r="382">
      <c r="D382" s="3"/>
      <c r="E382" s="3"/>
      <c r="F382" s="3"/>
      <c r="L382" s="88"/>
      <c r="M382" s="88"/>
    </row>
    <row r="383">
      <c r="D383" s="3"/>
      <c r="E383" s="3"/>
      <c r="F383" s="3"/>
      <c r="L383" s="88"/>
      <c r="M383" s="88"/>
    </row>
    <row r="384">
      <c r="D384" s="3"/>
      <c r="E384" s="3"/>
      <c r="F384" s="3"/>
      <c r="L384" s="88"/>
      <c r="M384" s="88"/>
    </row>
    <row r="385">
      <c r="D385" s="3"/>
      <c r="E385" s="3"/>
      <c r="F385" s="3"/>
      <c r="L385" s="88"/>
      <c r="M385" s="88"/>
    </row>
    <row r="386">
      <c r="D386" s="3"/>
      <c r="E386" s="3"/>
      <c r="F386" s="3"/>
      <c r="L386" s="88"/>
      <c r="M386" s="88"/>
    </row>
    <row r="387">
      <c r="D387" s="3"/>
      <c r="E387" s="3"/>
      <c r="F387" s="3"/>
      <c r="L387" s="88"/>
      <c r="M387" s="88"/>
    </row>
    <row r="388">
      <c r="D388" s="3"/>
      <c r="E388" s="3"/>
      <c r="F388" s="3"/>
      <c r="L388" s="88"/>
      <c r="M388" s="88"/>
    </row>
    <row r="389">
      <c r="D389" s="3"/>
      <c r="E389" s="3"/>
      <c r="F389" s="3"/>
      <c r="L389" s="88"/>
      <c r="M389" s="88"/>
    </row>
    <row r="390">
      <c r="D390" s="3"/>
      <c r="E390" s="3"/>
      <c r="F390" s="3"/>
      <c r="L390" s="88"/>
      <c r="M390" s="88"/>
    </row>
    <row r="391">
      <c r="D391" s="3"/>
      <c r="E391" s="3"/>
      <c r="F391" s="3"/>
      <c r="L391" s="88"/>
      <c r="M391" s="88"/>
    </row>
    <row r="392">
      <c r="D392" s="3"/>
      <c r="E392" s="3"/>
      <c r="F392" s="3"/>
      <c r="L392" s="88"/>
      <c r="M392" s="88"/>
    </row>
    <row r="393">
      <c r="D393" s="3"/>
      <c r="E393" s="3"/>
      <c r="F393" s="3"/>
      <c r="L393" s="88"/>
      <c r="M393" s="88"/>
    </row>
    <row r="394">
      <c r="D394" s="3"/>
      <c r="E394" s="3"/>
      <c r="F394" s="3"/>
      <c r="L394" s="88"/>
      <c r="M394" s="88"/>
    </row>
    <row r="395">
      <c r="D395" s="3"/>
      <c r="E395" s="3"/>
      <c r="F395" s="3"/>
      <c r="L395" s="88"/>
      <c r="M395" s="88"/>
    </row>
    <row r="396">
      <c r="D396" s="3"/>
      <c r="E396" s="3"/>
      <c r="F396" s="3"/>
      <c r="L396" s="88"/>
      <c r="M396" s="88"/>
    </row>
    <row r="397">
      <c r="D397" s="3"/>
      <c r="E397" s="3"/>
      <c r="F397" s="3"/>
      <c r="L397" s="88"/>
      <c r="M397" s="88"/>
    </row>
    <row r="398">
      <c r="D398" s="3"/>
      <c r="E398" s="3"/>
      <c r="F398" s="3"/>
      <c r="L398" s="88"/>
      <c r="M398" s="88"/>
    </row>
    <row r="399">
      <c r="D399" s="3"/>
      <c r="E399" s="3"/>
      <c r="F399" s="3"/>
      <c r="L399" s="88"/>
      <c r="M399" s="88"/>
    </row>
    <row r="400">
      <c r="D400" s="3"/>
      <c r="E400" s="3"/>
      <c r="F400" s="3"/>
      <c r="L400" s="88"/>
      <c r="M400" s="88"/>
    </row>
    <row r="401">
      <c r="D401" s="3"/>
      <c r="E401" s="3"/>
      <c r="F401" s="3"/>
      <c r="L401" s="88"/>
      <c r="M401" s="88"/>
    </row>
    <row r="402">
      <c r="D402" s="3"/>
      <c r="E402" s="3"/>
      <c r="F402" s="3"/>
      <c r="L402" s="88"/>
      <c r="M402" s="88"/>
    </row>
    <row r="403">
      <c r="D403" s="3"/>
      <c r="E403" s="3"/>
      <c r="F403" s="3"/>
      <c r="L403" s="88"/>
      <c r="M403" s="88"/>
    </row>
    <row r="404">
      <c r="D404" s="3"/>
      <c r="E404" s="3"/>
      <c r="F404" s="3"/>
      <c r="L404" s="88"/>
      <c r="M404" s="88"/>
    </row>
    <row r="405">
      <c r="D405" s="3"/>
      <c r="E405" s="3"/>
      <c r="F405" s="3"/>
      <c r="L405" s="88"/>
      <c r="M405" s="88"/>
    </row>
    <row r="406">
      <c r="D406" s="3"/>
      <c r="E406" s="3"/>
      <c r="F406" s="3"/>
      <c r="L406" s="88"/>
      <c r="M406" s="88"/>
    </row>
    <row r="407">
      <c r="D407" s="3"/>
      <c r="E407" s="3"/>
      <c r="F407" s="3"/>
      <c r="L407" s="88"/>
      <c r="M407" s="88"/>
    </row>
    <row r="408">
      <c r="D408" s="3"/>
      <c r="E408" s="3"/>
      <c r="F408" s="3"/>
      <c r="L408" s="88"/>
      <c r="M408" s="88"/>
    </row>
    <row r="409">
      <c r="D409" s="3"/>
      <c r="E409" s="3"/>
      <c r="F409" s="3"/>
      <c r="L409" s="88"/>
      <c r="M409" s="88"/>
    </row>
    <row r="410">
      <c r="D410" s="3"/>
      <c r="E410" s="3"/>
      <c r="F410" s="3"/>
      <c r="L410" s="88"/>
      <c r="M410" s="88"/>
    </row>
    <row r="411">
      <c r="D411" s="3"/>
      <c r="E411" s="3"/>
      <c r="F411" s="3"/>
      <c r="L411" s="88"/>
      <c r="M411" s="88"/>
    </row>
    <row r="412">
      <c r="D412" s="3"/>
      <c r="E412" s="3"/>
      <c r="F412" s="3"/>
      <c r="L412" s="88"/>
      <c r="M412" s="88"/>
    </row>
    <row r="413">
      <c r="D413" s="3"/>
      <c r="E413" s="3"/>
      <c r="F413" s="3"/>
      <c r="L413" s="88"/>
      <c r="M413" s="88"/>
    </row>
    <row r="414">
      <c r="D414" s="3"/>
      <c r="E414" s="3"/>
      <c r="F414" s="3"/>
      <c r="L414" s="88"/>
      <c r="M414" s="88"/>
    </row>
    <row r="415">
      <c r="D415" s="3"/>
      <c r="E415" s="3"/>
      <c r="F415" s="3"/>
      <c r="L415" s="88"/>
      <c r="M415" s="88"/>
    </row>
    <row r="416">
      <c r="D416" s="3"/>
      <c r="E416" s="3"/>
      <c r="F416" s="3"/>
      <c r="L416" s="88"/>
      <c r="M416" s="88"/>
    </row>
    <row r="417">
      <c r="D417" s="3"/>
      <c r="E417" s="3"/>
      <c r="F417" s="3"/>
      <c r="L417" s="88"/>
      <c r="M417" s="88"/>
    </row>
    <row r="418">
      <c r="D418" s="3"/>
      <c r="E418" s="3"/>
      <c r="F418" s="3"/>
      <c r="L418" s="88"/>
      <c r="M418" s="88"/>
    </row>
    <row r="419">
      <c r="D419" s="3"/>
      <c r="E419" s="3"/>
      <c r="F419" s="3"/>
      <c r="L419" s="88"/>
      <c r="M419" s="88"/>
    </row>
    <row r="420">
      <c r="D420" s="3"/>
      <c r="E420" s="3"/>
      <c r="F420" s="3"/>
      <c r="L420" s="88"/>
      <c r="M420" s="88"/>
    </row>
    <row r="421">
      <c r="D421" s="3"/>
      <c r="E421" s="3"/>
      <c r="F421" s="3"/>
      <c r="L421" s="88"/>
      <c r="M421" s="88"/>
    </row>
    <row r="422">
      <c r="D422" s="3"/>
      <c r="E422" s="3"/>
      <c r="F422" s="3"/>
      <c r="L422" s="88"/>
      <c r="M422" s="88"/>
    </row>
    <row r="423">
      <c r="D423" s="3"/>
      <c r="E423" s="3"/>
      <c r="F423" s="3"/>
      <c r="L423" s="88"/>
      <c r="M423" s="88"/>
    </row>
    <row r="424">
      <c r="D424" s="3"/>
      <c r="E424" s="3"/>
      <c r="F424" s="3"/>
      <c r="L424" s="88"/>
      <c r="M424" s="88"/>
    </row>
    <row r="425">
      <c r="D425" s="3"/>
      <c r="E425" s="3"/>
      <c r="F425" s="3"/>
      <c r="L425" s="88"/>
      <c r="M425" s="88"/>
    </row>
    <row r="426">
      <c r="D426" s="3"/>
      <c r="E426" s="3"/>
      <c r="F426" s="3"/>
      <c r="L426" s="88"/>
      <c r="M426" s="88"/>
    </row>
    <row r="427">
      <c r="D427" s="3"/>
      <c r="E427" s="3"/>
      <c r="F427" s="3"/>
      <c r="L427" s="88"/>
      <c r="M427" s="88"/>
    </row>
    <row r="428">
      <c r="D428" s="3"/>
      <c r="E428" s="3"/>
      <c r="F428" s="3"/>
      <c r="L428" s="88"/>
      <c r="M428" s="88"/>
    </row>
    <row r="429">
      <c r="D429" s="3"/>
      <c r="E429" s="3"/>
      <c r="F429" s="3"/>
      <c r="L429" s="88"/>
      <c r="M429" s="88"/>
    </row>
    <row r="430">
      <c r="D430" s="3"/>
      <c r="E430" s="3"/>
      <c r="F430" s="3"/>
      <c r="L430" s="88"/>
      <c r="M430" s="88"/>
    </row>
    <row r="431">
      <c r="D431" s="3"/>
      <c r="E431" s="3"/>
      <c r="F431" s="3"/>
      <c r="L431" s="88"/>
      <c r="M431" s="88"/>
    </row>
    <row r="432">
      <c r="D432" s="3"/>
      <c r="E432" s="3"/>
      <c r="F432" s="3"/>
      <c r="L432" s="88"/>
      <c r="M432" s="88"/>
    </row>
    <row r="433">
      <c r="D433" s="3"/>
      <c r="E433" s="3"/>
      <c r="F433" s="3"/>
      <c r="L433" s="88"/>
      <c r="M433" s="88"/>
    </row>
    <row r="434">
      <c r="D434" s="3"/>
      <c r="E434" s="3"/>
      <c r="F434" s="3"/>
      <c r="L434" s="88"/>
      <c r="M434" s="88"/>
    </row>
    <row r="435">
      <c r="D435" s="3"/>
      <c r="E435" s="3"/>
      <c r="F435" s="3"/>
      <c r="L435" s="88"/>
      <c r="M435" s="88"/>
    </row>
    <row r="436">
      <c r="D436" s="3"/>
      <c r="E436" s="3"/>
      <c r="F436" s="3"/>
      <c r="L436" s="88"/>
      <c r="M436" s="88"/>
    </row>
    <row r="437">
      <c r="D437" s="3"/>
      <c r="E437" s="3"/>
      <c r="F437" s="3"/>
      <c r="L437" s="88"/>
      <c r="M437" s="88"/>
    </row>
    <row r="438">
      <c r="D438" s="3"/>
      <c r="E438" s="3"/>
      <c r="F438" s="3"/>
      <c r="L438" s="88"/>
      <c r="M438" s="88"/>
    </row>
    <row r="439">
      <c r="D439" s="3"/>
      <c r="E439" s="3"/>
      <c r="F439" s="3"/>
      <c r="L439" s="88"/>
      <c r="M439" s="88"/>
    </row>
    <row r="440">
      <c r="D440" s="3"/>
      <c r="E440" s="3"/>
      <c r="F440" s="3"/>
      <c r="L440" s="88"/>
      <c r="M440" s="88"/>
    </row>
    <row r="441">
      <c r="D441" s="3"/>
      <c r="E441" s="3"/>
      <c r="F441" s="3"/>
      <c r="L441" s="88"/>
      <c r="M441" s="88"/>
    </row>
    <row r="442">
      <c r="D442" s="3"/>
      <c r="E442" s="3"/>
      <c r="F442" s="3"/>
      <c r="L442" s="88"/>
      <c r="M442" s="88"/>
    </row>
    <row r="443">
      <c r="D443" s="3"/>
      <c r="E443" s="3"/>
      <c r="F443" s="3"/>
      <c r="L443" s="88"/>
      <c r="M443" s="88"/>
    </row>
    <row r="444">
      <c r="D444" s="3"/>
      <c r="E444" s="3"/>
      <c r="F444" s="3"/>
      <c r="L444" s="88"/>
      <c r="M444" s="88"/>
    </row>
    <row r="445">
      <c r="D445" s="3"/>
      <c r="E445" s="3"/>
      <c r="F445" s="3"/>
      <c r="L445" s="88"/>
      <c r="M445" s="88"/>
    </row>
    <row r="446">
      <c r="D446" s="3"/>
      <c r="E446" s="3"/>
      <c r="F446" s="3"/>
      <c r="L446" s="88"/>
      <c r="M446" s="88"/>
    </row>
    <row r="447">
      <c r="D447" s="3"/>
      <c r="E447" s="3"/>
      <c r="F447" s="3"/>
      <c r="L447" s="88"/>
      <c r="M447" s="88"/>
    </row>
    <row r="448">
      <c r="D448" s="3"/>
      <c r="E448" s="3"/>
      <c r="F448" s="3"/>
      <c r="L448" s="88"/>
      <c r="M448" s="88"/>
    </row>
    <row r="449">
      <c r="D449" s="3"/>
      <c r="E449" s="3"/>
      <c r="F449" s="3"/>
      <c r="L449" s="88"/>
      <c r="M449" s="88"/>
    </row>
    <row r="450">
      <c r="D450" s="3"/>
      <c r="E450" s="3"/>
      <c r="F450" s="3"/>
      <c r="L450" s="88"/>
      <c r="M450" s="88"/>
    </row>
    <row r="451">
      <c r="D451" s="3"/>
      <c r="E451" s="3"/>
      <c r="F451" s="3"/>
      <c r="L451" s="88"/>
      <c r="M451" s="88"/>
    </row>
    <row r="452">
      <c r="D452" s="3"/>
      <c r="E452" s="3"/>
      <c r="F452" s="3"/>
      <c r="L452" s="88"/>
      <c r="M452" s="88"/>
    </row>
    <row r="453">
      <c r="D453" s="3"/>
      <c r="E453" s="3"/>
      <c r="F453" s="3"/>
      <c r="L453" s="88"/>
      <c r="M453" s="88"/>
    </row>
    <row r="454">
      <c r="D454" s="3"/>
      <c r="E454" s="3"/>
      <c r="F454" s="3"/>
      <c r="L454" s="88"/>
      <c r="M454" s="88"/>
    </row>
    <row r="455">
      <c r="D455" s="3"/>
      <c r="E455" s="3"/>
      <c r="F455" s="3"/>
      <c r="L455" s="88"/>
      <c r="M455" s="88"/>
    </row>
    <row r="456">
      <c r="D456" s="3"/>
      <c r="E456" s="3"/>
      <c r="F456" s="3"/>
      <c r="L456" s="88"/>
      <c r="M456" s="88"/>
    </row>
    <row r="457">
      <c r="D457" s="3"/>
      <c r="E457" s="3"/>
      <c r="F457" s="3"/>
      <c r="L457" s="88"/>
      <c r="M457" s="88"/>
    </row>
    <row r="458">
      <c r="D458" s="3"/>
      <c r="E458" s="3"/>
      <c r="F458" s="3"/>
      <c r="L458" s="88"/>
      <c r="M458" s="88"/>
    </row>
    <row r="459">
      <c r="D459" s="3"/>
      <c r="E459" s="3"/>
      <c r="F459" s="3"/>
      <c r="L459" s="88"/>
      <c r="M459" s="88"/>
    </row>
    <row r="460">
      <c r="D460" s="3"/>
      <c r="E460" s="3"/>
      <c r="F460" s="3"/>
      <c r="L460" s="88"/>
      <c r="M460" s="88"/>
    </row>
    <row r="461">
      <c r="D461" s="3"/>
      <c r="E461" s="3"/>
      <c r="F461" s="3"/>
      <c r="L461" s="88"/>
      <c r="M461" s="88"/>
    </row>
    <row r="462">
      <c r="D462" s="3"/>
      <c r="E462" s="3"/>
      <c r="F462" s="3"/>
      <c r="L462" s="88"/>
      <c r="M462" s="88"/>
    </row>
    <row r="463">
      <c r="D463" s="3"/>
      <c r="E463" s="3"/>
      <c r="F463" s="3"/>
      <c r="L463" s="88"/>
      <c r="M463" s="88"/>
    </row>
    <row r="464">
      <c r="D464" s="3"/>
      <c r="E464" s="3"/>
      <c r="F464" s="3"/>
      <c r="L464" s="88"/>
      <c r="M464" s="88"/>
    </row>
    <row r="465">
      <c r="D465" s="3"/>
      <c r="E465" s="3"/>
      <c r="F465" s="3"/>
      <c r="L465" s="88"/>
      <c r="M465" s="88"/>
    </row>
    <row r="466">
      <c r="D466" s="3"/>
      <c r="E466" s="3"/>
      <c r="F466" s="3"/>
      <c r="L466" s="88"/>
      <c r="M466" s="88"/>
    </row>
    <row r="467">
      <c r="D467" s="3"/>
      <c r="E467" s="3"/>
      <c r="F467" s="3"/>
      <c r="L467" s="88"/>
      <c r="M467" s="88"/>
    </row>
    <row r="468">
      <c r="D468" s="3"/>
      <c r="E468" s="3"/>
      <c r="F468" s="3"/>
      <c r="L468" s="88"/>
      <c r="M468" s="88"/>
    </row>
    <row r="469">
      <c r="D469" s="3"/>
      <c r="E469" s="3"/>
      <c r="F469" s="3"/>
      <c r="L469" s="88"/>
      <c r="M469" s="88"/>
    </row>
    <row r="470">
      <c r="D470" s="3"/>
      <c r="E470" s="3"/>
      <c r="F470" s="3"/>
      <c r="L470" s="88"/>
      <c r="M470" s="88"/>
    </row>
    <row r="471">
      <c r="D471" s="3"/>
      <c r="E471" s="3"/>
      <c r="F471" s="3"/>
      <c r="L471" s="88"/>
      <c r="M471" s="88"/>
    </row>
    <row r="472">
      <c r="D472" s="3"/>
      <c r="E472" s="3"/>
      <c r="F472" s="3"/>
      <c r="L472" s="88"/>
      <c r="M472" s="88"/>
    </row>
    <row r="473">
      <c r="D473" s="3"/>
      <c r="E473" s="3"/>
      <c r="F473" s="3"/>
      <c r="L473" s="88"/>
      <c r="M473" s="88"/>
    </row>
    <row r="474">
      <c r="D474" s="3"/>
      <c r="E474" s="3"/>
      <c r="F474" s="3"/>
      <c r="L474" s="88"/>
      <c r="M474" s="88"/>
    </row>
    <row r="475">
      <c r="D475" s="3"/>
      <c r="E475" s="3"/>
      <c r="F475" s="3"/>
      <c r="L475" s="88"/>
      <c r="M475" s="88"/>
    </row>
    <row r="476">
      <c r="D476" s="3"/>
      <c r="E476" s="3"/>
      <c r="F476" s="3"/>
      <c r="L476" s="88"/>
      <c r="M476" s="88"/>
    </row>
    <row r="477">
      <c r="D477" s="3"/>
      <c r="E477" s="3"/>
      <c r="F477" s="3"/>
      <c r="L477" s="88"/>
      <c r="M477" s="88"/>
    </row>
    <row r="478">
      <c r="D478" s="3"/>
      <c r="E478" s="3"/>
      <c r="F478" s="3"/>
      <c r="L478" s="88"/>
      <c r="M478" s="88"/>
    </row>
    <row r="479">
      <c r="D479" s="3"/>
      <c r="E479" s="3"/>
      <c r="F479" s="3"/>
      <c r="L479" s="88"/>
      <c r="M479" s="88"/>
    </row>
    <row r="480">
      <c r="D480" s="3"/>
      <c r="E480" s="3"/>
      <c r="F480" s="3"/>
      <c r="L480" s="88"/>
      <c r="M480" s="88"/>
    </row>
    <row r="481">
      <c r="D481" s="3"/>
      <c r="E481" s="3"/>
      <c r="F481" s="3"/>
      <c r="L481" s="88"/>
      <c r="M481" s="88"/>
    </row>
    <row r="482">
      <c r="D482" s="3"/>
      <c r="E482" s="3"/>
      <c r="F482" s="3"/>
      <c r="L482" s="88"/>
      <c r="M482" s="88"/>
    </row>
    <row r="483">
      <c r="D483" s="3"/>
      <c r="E483" s="3"/>
      <c r="F483" s="3"/>
      <c r="L483" s="88"/>
      <c r="M483" s="88"/>
    </row>
    <row r="484">
      <c r="D484" s="3"/>
      <c r="E484" s="3"/>
      <c r="F484" s="3"/>
      <c r="L484" s="88"/>
      <c r="M484" s="88"/>
    </row>
    <row r="485">
      <c r="D485" s="3"/>
      <c r="E485" s="3"/>
      <c r="F485" s="3"/>
      <c r="L485" s="88"/>
      <c r="M485" s="88"/>
    </row>
    <row r="486">
      <c r="D486" s="3"/>
      <c r="E486" s="3"/>
      <c r="F486" s="3"/>
      <c r="L486" s="88"/>
      <c r="M486" s="88"/>
    </row>
    <row r="487">
      <c r="D487" s="3"/>
      <c r="E487" s="3"/>
      <c r="F487" s="3"/>
      <c r="L487" s="88"/>
      <c r="M487" s="88"/>
    </row>
    <row r="488">
      <c r="D488" s="3"/>
      <c r="E488" s="3"/>
      <c r="F488" s="3"/>
      <c r="L488" s="88"/>
      <c r="M488" s="88"/>
    </row>
    <row r="489">
      <c r="D489" s="3"/>
      <c r="E489" s="3"/>
      <c r="F489" s="3"/>
      <c r="L489" s="88"/>
      <c r="M489" s="88"/>
    </row>
    <row r="490">
      <c r="D490" s="3"/>
      <c r="E490" s="3"/>
      <c r="F490" s="3"/>
      <c r="L490" s="88"/>
      <c r="M490" s="88"/>
    </row>
    <row r="491">
      <c r="D491" s="3"/>
      <c r="E491" s="3"/>
      <c r="F491" s="3"/>
      <c r="L491" s="88"/>
      <c r="M491" s="88"/>
    </row>
    <row r="492">
      <c r="D492" s="3"/>
      <c r="E492" s="3"/>
      <c r="F492" s="3"/>
      <c r="L492" s="88"/>
      <c r="M492" s="88"/>
    </row>
    <row r="493">
      <c r="D493" s="3"/>
      <c r="E493" s="3"/>
      <c r="F493" s="3"/>
      <c r="L493" s="88"/>
      <c r="M493" s="88"/>
    </row>
    <row r="494">
      <c r="D494" s="3"/>
      <c r="E494" s="3"/>
      <c r="F494" s="3"/>
      <c r="L494" s="88"/>
      <c r="M494" s="88"/>
    </row>
    <row r="495">
      <c r="D495" s="3"/>
      <c r="E495" s="3"/>
      <c r="F495" s="3"/>
      <c r="L495" s="88"/>
      <c r="M495" s="88"/>
    </row>
    <row r="496">
      <c r="D496" s="3"/>
      <c r="E496" s="3"/>
      <c r="F496" s="3"/>
      <c r="L496" s="88"/>
      <c r="M496" s="88"/>
    </row>
    <row r="497">
      <c r="D497" s="3"/>
      <c r="E497" s="3"/>
      <c r="F497" s="3"/>
      <c r="L497" s="88"/>
      <c r="M497" s="88"/>
    </row>
    <row r="498">
      <c r="D498" s="3"/>
      <c r="E498" s="3"/>
      <c r="F498" s="3"/>
      <c r="L498" s="88"/>
      <c r="M498" s="88"/>
    </row>
    <row r="499">
      <c r="D499" s="3"/>
      <c r="E499" s="3"/>
      <c r="F499" s="3"/>
      <c r="L499" s="88"/>
      <c r="M499" s="88"/>
    </row>
    <row r="500">
      <c r="D500" s="3"/>
      <c r="E500" s="3"/>
      <c r="F500" s="3"/>
      <c r="L500" s="88"/>
      <c r="M500" s="88"/>
    </row>
    <row r="501">
      <c r="D501" s="3"/>
      <c r="E501" s="3"/>
      <c r="F501" s="3"/>
      <c r="L501" s="88"/>
      <c r="M501" s="88"/>
    </row>
    <row r="502">
      <c r="D502" s="3"/>
      <c r="E502" s="3"/>
      <c r="F502" s="3"/>
      <c r="L502" s="88"/>
      <c r="M502" s="88"/>
    </row>
    <row r="503">
      <c r="D503" s="3"/>
      <c r="E503" s="3"/>
      <c r="F503" s="3"/>
      <c r="L503" s="88"/>
      <c r="M503" s="88"/>
    </row>
    <row r="504">
      <c r="D504" s="3"/>
      <c r="E504" s="3"/>
      <c r="F504" s="3"/>
      <c r="L504" s="88"/>
      <c r="M504" s="88"/>
    </row>
    <row r="505">
      <c r="D505" s="3"/>
      <c r="E505" s="3"/>
      <c r="F505" s="3"/>
      <c r="L505" s="88"/>
      <c r="M505" s="88"/>
    </row>
    <row r="506">
      <c r="D506" s="3"/>
      <c r="E506" s="3"/>
      <c r="F506" s="3"/>
      <c r="L506" s="88"/>
      <c r="M506" s="88"/>
    </row>
    <row r="507">
      <c r="D507" s="3"/>
      <c r="E507" s="3"/>
      <c r="F507" s="3"/>
      <c r="L507" s="88"/>
      <c r="M507" s="88"/>
    </row>
    <row r="508">
      <c r="D508" s="3"/>
      <c r="E508" s="3"/>
      <c r="F508" s="3"/>
      <c r="L508" s="88"/>
      <c r="M508" s="88"/>
    </row>
    <row r="509">
      <c r="D509" s="3"/>
      <c r="E509" s="3"/>
      <c r="F509" s="3"/>
      <c r="L509" s="88"/>
      <c r="M509" s="88"/>
    </row>
    <row r="510">
      <c r="D510" s="3"/>
      <c r="E510" s="3"/>
      <c r="F510" s="3"/>
      <c r="L510" s="88"/>
      <c r="M510" s="88"/>
    </row>
    <row r="511">
      <c r="D511" s="3"/>
      <c r="E511" s="3"/>
      <c r="F511" s="3"/>
      <c r="L511" s="88"/>
      <c r="M511" s="88"/>
    </row>
    <row r="512">
      <c r="D512" s="3"/>
      <c r="E512" s="3"/>
      <c r="F512" s="3"/>
      <c r="L512" s="88"/>
      <c r="M512" s="88"/>
    </row>
    <row r="513">
      <c r="D513" s="3"/>
      <c r="E513" s="3"/>
      <c r="F513" s="3"/>
      <c r="L513" s="88"/>
      <c r="M513" s="88"/>
    </row>
    <row r="514">
      <c r="D514" s="3"/>
      <c r="E514" s="3"/>
      <c r="F514" s="3"/>
      <c r="L514" s="88"/>
      <c r="M514" s="88"/>
    </row>
    <row r="515">
      <c r="D515" s="3"/>
      <c r="E515" s="3"/>
      <c r="F515" s="3"/>
      <c r="L515" s="88"/>
      <c r="M515" s="88"/>
    </row>
    <row r="516">
      <c r="D516" s="3"/>
      <c r="E516" s="3"/>
      <c r="F516" s="3"/>
      <c r="L516" s="88"/>
      <c r="M516" s="88"/>
    </row>
    <row r="517">
      <c r="D517" s="3"/>
      <c r="E517" s="3"/>
      <c r="F517" s="3"/>
      <c r="L517" s="88"/>
      <c r="M517" s="88"/>
    </row>
    <row r="518">
      <c r="D518" s="3"/>
      <c r="E518" s="3"/>
      <c r="F518" s="3"/>
      <c r="L518" s="88"/>
      <c r="M518" s="88"/>
    </row>
    <row r="519">
      <c r="D519" s="3"/>
      <c r="E519" s="3"/>
      <c r="F519" s="3"/>
      <c r="L519" s="88"/>
      <c r="M519" s="88"/>
    </row>
    <row r="520">
      <c r="D520" s="3"/>
      <c r="E520" s="3"/>
      <c r="F520" s="3"/>
      <c r="L520" s="88"/>
      <c r="M520" s="88"/>
    </row>
    <row r="521">
      <c r="D521" s="3"/>
      <c r="E521" s="3"/>
      <c r="F521" s="3"/>
      <c r="L521" s="88"/>
      <c r="M521" s="88"/>
    </row>
    <row r="522">
      <c r="D522" s="3"/>
      <c r="E522" s="3"/>
      <c r="F522" s="3"/>
      <c r="L522" s="88"/>
      <c r="M522" s="88"/>
    </row>
    <row r="523">
      <c r="D523" s="3"/>
      <c r="E523" s="3"/>
      <c r="F523" s="3"/>
      <c r="L523" s="88"/>
      <c r="M523" s="88"/>
    </row>
    <row r="524">
      <c r="D524" s="3"/>
      <c r="E524" s="3"/>
      <c r="F524" s="3"/>
      <c r="L524" s="88"/>
      <c r="M524" s="88"/>
    </row>
    <row r="525">
      <c r="D525" s="3"/>
      <c r="E525" s="3"/>
      <c r="F525" s="3"/>
      <c r="L525" s="88"/>
      <c r="M525" s="88"/>
    </row>
    <row r="526">
      <c r="D526" s="3"/>
      <c r="E526" s="3"/>
      <c r="F526" s="3"/>
      <c r="L526" s="88"/>
      <c r="M526" s="88"/>
    </row>
    <row r="527">
      <c r="D527" s="3"/>
      <c r="E527" s="3"/>
      <c r="F527" s="3"/>
      <c r="L527" s="88"/>
      <c r="M527" s="88"/>
    </row>
    <row r="528">
      <c r="D528" s="3"/>
      <c r="E528" s="3"/>
      <c r="F528" s="3"/>
      <c r="L528" s="88"/>
      <c r="M528" s="88"/>
    </row>
    <row r="529">
      <c r="D529" s="3"/>
      <c r="E529" s="3"/>
      <c r="F529" s="3"/>
      <c r="L529" s="88"/>
      <c r="M529" s="88"/>
    </row>
    <row r="530">
      <c r="D530" s="3"/>
      <c r="E530" s="3"/>
      <c r="F530" s="3"/>
      <c r="L530" s="88"/>
      <c r="M530" s="88"/>
    </row>
    <row r="531">
      <c r="D531" s="3"/>
      <c r="E531" s="3"/>
      <c r="F531" s="3"/>
      <c r="L531" s="88"/>
      <c r="M531" s="88"/>
    </row>
    <row r="532">
      <c r="D532" s="3"/>
      <c r="E532" s="3"/>
      <c r="F532" s="3"/>
      <c r="L532" s="88"/>
      <c r="M532" s="88"/>
    </row>
    <row r="533">
      <c r="D533" s="3"/>
      <c r="E533" s="3"/>
      <c r="F533" s="3"/>
      <c r="L533" s="88"/>
      <c r="M533" s="88"/>
    </row>
    <row r="534">
      <c r="D534" s="3"/>
      <c r="E534" s="3"/>
      <c r="F534" s="3"/>
      <c r="L534" s="88"/>
      <c r="M534" s="88"/>
    </row>
    <row r="535">
      <c r="D535" s="3"/>
      <c r="E535" s="3"/>
      <c r="F535" s="3"/>
      <c r="L535" s="88"/>
      <c r="M535" s="88"/>
    </row>
    <row r="536">
      <c r="D536" s="3"/>
      <c r="E536" s="3"/>
      <c r="F536" s="3"/>
      <c r="L536" s="88"/>
      <c r="M536" s="88"/>
    </row>
    <row r="537">
      <c r="D537" s="3"/>
      <c r="E537" s="3"/>
      <c r="F537" s="3"/>
      <c r="L537" s="88"/>
      <c r="M537" s="88"/>
    </row>
    <row r="538">
      <c r="D538" s="3"/>
      <c r="E538" s="3"/>
      <c r="F538" s="3"/>
      <c r="L538" s="88"/>
      <c r="M538" s="88"/>
    </row>
    <row r="539">
      <c r="D539" s="3"/>
      <c r="E539" s="3"/>
      <c r="F539" s="3"/>
      <c r="L539" s="88"/>
      <c r="M539" s="88"/>
    </row>
    <row r="540">
      <c r="D540" s="3"/>
      <c r="E540" s="3"/>
      <c r="F540" s="3"/>
      <c r="L540" s="88"/>
      <c r="M540" s="88"/>
    </row>
    <row r="541">
      <c r="D541" s="3"/>
      <c r="E541" s="3"/>
      <c r="F541" s="3"/>
      <c r="L541" s="88"/>
      <c r="M541" s="88"/>
    </row>
    <row r="542">
      <c r="D542" s="3"/>
      <c r="E542" s="3"/>
      <c r="F542" s="3"/>
      <c r="L542" s="88"/>
      <c r="M542" s="88"/>
    </row>
    <row r="543">
      <c r="D543" s="3"/>
      <c r="E543" s="3"/>
      <c r="F543" s="3"/>
      <c r="L543" s="88"/>
      <c r="M543" s="88"/>
    </row>
    <row r="544">
      <c r="D544" s="3"/>
      <c r="E544" s="3"/>
      <c r="F544" s="3"/>
      <c r="L544" s="88"/>
      <c r="M544" s="88"/>
    </row>
    <row r="545">
      <c r="D545" s="3"/>
      <c r="E545" s="3"/>
      <c r="F545" s="3"/>
      <c r="L545" s="88"/>
      <c r="M545" s="88"/>
    </row>
    <row r="546">
      <c r="D546" s="3"/>
      <c r="E546" s="3"/>
      <c r="F546" s="3"/>
      <c r="L546" s="88"/>
      <c r="M546" s="88"/>
    </row>
    <row r="547">
      <c r="D547" s="3"/>
      <c r="E547" s="3"/>
      <c r="F547" s="3"/>
      <c r="L547" s="88"/>
      <c r="M547" s="88"/>
    </row>
    <row r="548">
      <c r="D548" s="3"/>
      <c r="E548" s="3"/>
      <c r="F548" s="3"/>
      <c r="L548" s="88"/>
      <c r="M548" s="88"/>
    </row>
    <row r="549">
      <c r="D549" s="3"/>
      <c r="E549" s="3"/>
      <c r="F549" s="3"/>
      <c r="L549" s="88"/>
      <c r="M549" s="88"/>
    </row>
    <row r="550">
      <c r="D550" s="3"/>
      <c r="E550" s="3"/>
      <c r="F550" s="3"/>
      <c r="L550" s="88"/>
      <c r="M550" s="88"/>
    </row>
    <row r="551">
      <c r="D551" s="3"/>
      <c r="E551" s="3"/>
      <c r="F551" s="3"/>
      <c r="L551" s="88"/>
      <c r="M551" s="88"/>
    </row>
    <row r="552">
      <c r="D552" s="3"/>
      <c r="E552" s="3"/>
      <c r="F552" s="3"/>
      <c r="L552" s="88"/>
      <c r="M552" s="88"/>
    </row>
    <row r="553">
      <c r="D553" s="3"/>
      <c r="E553" s="3"/>
      <c r="F553" s="3"/>
      <c r="L553" s="88"/>
      <c r="M553" s="88"/>
    </row>
    <row r="554">
      <c r="D554" s="3"/>
      <c r="E554" s="3"/>
      <c r="F554" s="3"/>
      <c r="L554" s="88"/>
      <c r="M554" s="88"/>
    </row>
    <row r="555">
      <c r="D555" s="3"/>
      <c r="E555" s="3"/>
      <c r="F555" s="3"/>
      <c r="L555" s="88"/>
      <c r="M555" s="88"/>
    </row>
    <row r="556">
      <c r="D556" s="3"/>
      <c r="E556" s="3"/>
      <c r="F556" s="3"/>
      <c r="L556" s="88"/>
      <c r="M556" s="88"/>
    </row>
    <row r="557">
      <c r="D557" s="3"/>
      <c r="E557" s="3"/>
      <c r="F557" s="3"/>
      <c r="L557" s="88"/>
      <c r="M557" s="88"/>
    </row>
    <row r="558">
      <c r="D558" s="3"/>
      <c r="E558" s="3"/>
      <c r="F558" s="3"/>
      <c r="L558" s="88"/>
      <c r="M558" s="88"/>
    </row>
    <row r="559">
      <c r="D559" s="3"/>
      <c r="E559" s="3"/>
      <c r="F559" s="3"/>
      <c r="L559" s="88"/>
      <c r="M559" s="88"/>
    </row>
    <row r="560">
      <c r="D560" s="3"/>
      <c r="E560" s="3"/>
      <c r="F560" s="3"/>
      <c r="L560" s="88"/>
      <c r="M560" s="88"/>
    </row>
    <row r="561">
      <c r="D561" s="3"/>
      <c r="E561" s="3"/>
      <c r="F561" s="3"/>
      <c r="L561" s="88"/>
      <c r="M561" s="88"/>
    </row>
    <row r="562">
      <c r="D562" s="3"/>
      <c r="E562" s="3"/>
      <c r="F562" s="3"/>
      <c r="L562" s="88"/>
      <c r="M562" s="88"/>
    </row>
    <row r="563">
      <c r="D563" s="3"/>
      <c r="E563" s="3"/>
      <c r="F563" s="3"/>
      <c r="L563" s="88"/>
      <c r="M563" s="88"/>
    </row>
    <row r="564">
      <c r="D564" s="3"/>
      <c r="E564" s="3"/>
      <c r="F564" s="3"/>
      <c r="L564" s="88"/>
      <c r="M564" s="88"/>
    </row>
    <row r="565">
      <c r="D565" s="3"/>
      <c r="E565" s="3"/>
      <c r="F565" s="3"/>
      <c r="L565" s="88"/>
      <c r="M565" s="88"/>
    </row>
    <row r="566">
      <c r="D566" s="3"/>
      <c r="E566" s="3"/>
      <c r="F566" s="3"/>
      <c r="L566" s="88"/>
      <c r="M566" s="88"/>
    </row>
    <row r="567">
      <c r="D567" s="3"/>
      <c r="E567" s="3"/>
      <c r="F567" s="3"/>
      <c r="L567" s="88"/>
      <c r="M567" s="88"/>
    </row>
    <row r="568">
      <c r="D568" s="3"/>
      <c r="E568" s="3"/>
      <c r="F568" s="3"/>
      <c r="L568" s="88"/>
      <c r="M568" s="88"/>
    </row>
    <row r="569">
      <c r="D569" s="3"/>
      <c r="E569" s="3"/>
      <c r="F569" s="3"/>
      <c r="L569" s="88"/>
      <c r="M569" s="88"/>
    </row>
    <row r="570">
      <c r="D570" s="3"/>
      <c r="E570" s="3"/>
      <c r="F570" s="3"/>
      <c r="L570" s="88"/>
      <c r="M570" s="88"/>
    </row>
    <row r="571">
      <c r="D571" s="3"/>
      <c r="E571" s="3"/>
      <c r="F571" s="3"/>
      <c r="L571" s="88"/>
      <c r="M571" s="88"/>
    </row>
    <row r="572">
      <c r="D572" s="3"/>
      <c r="E572" s="3"/>
      <c r="F572" s="3"/>
      <c r="L572" s="88"/>
      <c r="M572" s="88"/>
    </row>
    <row r="573">
      <c r="D573" s="3"/>
      <c r="E573" s="3"/>
      <c r="F573" s="3"/>
      <c r="L573" s="88"/>
      <c r="M573" s="88"/>
    </row>
    <row r="574">
      <c r="D574" s="3"/>
      <c r="E574" s="3"/>
      <c r="F574" s="3"/>
      <c r="L574" s="88"/>
      <c r="M574" s="88"/>
    </row>
    <row r="575">
      <c r="D575" s="3"/>
      <c r="E575" s="3"/>
      <c r="F575" s="3"/>
      <c r="L575" s="88"/>
      <c r="M575" s="88"/>
    </row>
    <row r="576">
      <c r="D576" s="3"/>
      <c r="E576" s="3"/>
      <c r="F576" s="3"/>
      <c r="L576" s="88"/>
      <c r="M576" s="88"/>
    </row>
    <row r="577">
      <c r="D577" s="3"/>
      <c r="E577" s="3"/>
      <c r="F577" s="3"/>
      <c r="L577" s="88"/>
      <c r="M577" s="88"/>
    </row>
    <row r="578">
      <c r="D578" s="3"/>
      <c r="E578" s="3"/>
      <c r="F578" s="3"/>
      <c r="L578" s="88"/>
      <c r="M578" s="88"/>
    </row>
    <row r="579">
      <c r="D579" s="3"/>
      <c r="E579" s="3"/>
      <c r="F579" s="3"/>
      <c r="L579" s="88"/>
      <c r="M579" s="88"/>
    </row>
    <row r="580">
      <c r="D580" s="3"/>
      <c r="E580" s="3"/>
      <c r="F580" s="3"/>
      <c r="L580" s="88"/>
      <c r="M580" s="88"/>
    </row>
    <row r="581">
      <c r="D581" s="3"/>
      <c r="E581" s="3"/>
      <c r="F581" s="3"/>
      <c r="L581" s="88"/>
      <c r="M581" s="88"/>
    </row>
    <row r="582">
      <c r="D582" s="3"/>
      <c r="E582" s="3"/>
      <c r="F582" s="3"/>
      <c r="L582" s="88"/>
      <c r="M582" s="88"/>
    </row>
    <row r="583">
      <c r="D583" s="3"/>
      <c r="E583" s="3"/>
      <c r="F583" s="3"/>
      <c r="L583" s="88"/>
      <c r="M583" s="88"/>
    </row>
    <row r="584">
      <c r="D584" s="3"/>
      <c r="E584" s="3"/>
      <c r="F584" s="3"/>
      <c r="L584" s="88"/>
      <c r="M584" s="88"/>
    </row>
    <row r="585">
      <c r="D585" s="3"/>
      <c r="E585" s="3"/>
      <c r="F585" s="3"/>
      <c r="L585" s="88"/>
      <c r="M585" s="88"/>
    </row>
    <row r="586">
      <c r="D586" s="3"/>
      <c r="E586" s="3"/>
      <c r="F586" s="3"/>
      <c r="L586" s="88"/>
      <c r="M586" s="88"/>
    </row>
    <row r="587">
      <c r="D587" s="3"/>
      <c r="E587" s="3"/>
      <c r="F587" s="3"/>
      <c r="L587" s="88"/>
      <c r="M587" s="88"/>
    </row>
    <row r="588">
      <c r="D588" s="3"/>
      <c r="E588" s="3"/>
      <c r="F588" s="3"/>
      <c r="L588" s="88"/>
      <c r="M588" s="88"/>
    </row>
    <row r="589">
      <c r="D589" s="3"/>
      <c r="E589" s="3"/>
      <c r="F589" s="3"/>
      <c r="L589" s="88"/>
      <c r="M589" s="88"/>
    </row>
    <row r="590">
      <c r="D590" s="3"/>
      <c r="E590" s="3"/>
      <c r="F590" s="3"/>
      <c r="L590" s="88"/>
      <c r="M590" s="88"/>
    </row>
    <row r="591">
      <c r="D591" s="3"/>
      <c r="E591" s="3"/>
      <c r="F591" s="3"/>
      <c r="L591" s="88"/>
      <c r="M591" s="88"/>
    </row>
    <row r="592">
      <c r="D592" s="3"/>
      <c r="E592" s="3"/>
      <c r="F592" s="3"/>
      <c r="L592" s="88"/>
      <c r="M592" s="88"/>
    </row>
    <row r="593">
      <c r="D593" s="3"/>
      <c r="E593" s="3"/>
      <c r="F593" s="3"/>
      <c r="L593" s="88"/>
      <c r="M593" s="88"/>
    </row>
    <row r="594">
      <c r="D594" s="3"/>
      <c r="E594" s="3"/>
      <c r="F594" s="3"/>
      <c r="L594" s="88"/>
      <c r="M594" s="88"/>
    </row>
    <row r="595">
      <c r="D595" s="3"/>
      <c r="E595" s="3"/>
      <c r="F595" s="3"/>
      <c r="L595" s="88"/>
      <c r="M595" s="88"/>
    </row>
    <row r="596">
      <c r="D596" s="3"/>
      <c r="E596" s="3"/>
      <c r="F596" s="3"/>
      <c r="L596" s="88"/>
      <c r="M596" s="88"/>
    </row>
    <row r="597">
      <c r="D597" s="3"/>
      <c r="E597" s="3"/>
      <c r="F597" s="3"/>
      <c r="L597" s="88"/>
      <c r="M597" s="88"/>
    </row>
    <row r="598">
      <c r="D598" s="3"/>
      <c r="E598" s="3"/>
      <c r="F598" s="3"/>
      <c r="L598" s="88"/>
      <c r="M598" s="88"/>
    </row>
    <row r="599">
      <c r="D599" s="3"/>
      <c r="E599" s="3"/>
      <c r="F599" s="3"/>
      <c r="L599" s="88"/>
      <c r="M599" s="88"/>
    </row>
    <row r="600">
      <c r="D600" s="3"/>
      <c r="E600" s="3"/>
      <c r="F600" s="3"/>
      <c r="L600" s="88"/>
      <c r="M600" s="88"/>
    </row>
    <row r="601">
      <c r="D601" s="3"/>
      <c r="E601" s="3"/>
      <c r="F601" s="3"/>
      <c r="L601" s="88"/>
      <c r="M601" s="88"/>
    </row>
    <row r="602">
      <c r="D602" s="3"/>
      <c r="E602" s="3"/>
      <c r="F602" s="3"/>
      <c r="L602" s="88"/>
      <c r="M602" s="88"/>
    </row>
    <row r="603">
      <c r="D603" s="3"/>
      <c r="E603" s="3"/>
      <c r="F603" s="3"/>
      <c r="L603" s="88"/>
      <c r="M603" s="88"/>
    </row>
    <row r="604">
      <c r="D604" s="3"/>
      <c r="E604" s="3"/>
      <c r="F604" s="3"/>
      <c r="L604" s="88"/>
      <c r="M604" s="88"/>
    </row>
    <row r="605">
      <c r="D605" s="3"/>
      <c r="E605" s="3"/>
      <c r="F605" s="3"/>
      <c r="L605" s="88"/>
      <c r="M605" s="88"/>
    </row>
    <row r="606">
      <c r="D606" s="3"/>
      <c r="E606" s="3"/>
      <c r="F606" s="3"/>
      <c r="L606" s="88"/>
      <c r="M606" s="88"/>
    </row>
    <row r="607">
      <c r="D607" s="3"/>
      <c r="E607" s="3"/>
      <c r="F607" s="3"/>
      <c r="L607" s="88"/>
      <c r="M607" s="88"/>
    </row>
    <row r="608">
      <c r="D608" s="3"/>
      <c r="E608" s="3"/>
      <c r="F608" s="3"/>
      <c r="L608" s="88"/>
      <c r="M608" s="88"/>
    </row>
    <row r="609">
      <c r="D609" s="3"/>
      <c r="E609" s="3"/>
      <c r="F609" s="3"/>
      <c r="L609" s="88"/>
      <c r="M609" s="88"/>
    </row>
    <row r="610">
      <c r="D610" s="3"/>
      <c r="E610" s="3"/>
      <c r="F610" s="3"/>
      <c r="L610" s="88"/>
      <c r="M610" s="88"/>
    </row>
    <row r="611">
      <c r="D611" s="3"/>
      <c r="E611" s="3"/>
      <c r="F611" s="3"/>
      <c r="L611" s="88"/>
      <c r="M611" s="88"/>
    </row>
    <row r="612">
      <c r="D612" s="3"/>
      <c r="E612" s="3"/>
      <c r="F612" s="3"/>
      <c r="L612" s="88"/>
      <c r="M612" s="88"/>
    </row>
    <row r="613">
      <c r="D613" s="3"/>
      <c r="E613" s="3"/>
      <c r="F613" s="3"/>
      <c r="L613" s="88"/>
      <c r="M613" s="88"/>
    </row>
    <row r="614">
      <c r="D614" s="3"/>
      <c r="E614" s="3"/>
      <c r="F614" s="3"/>
      <c r="L614" s="88"/>
      <c r="M614" s="88"/>
    </row>
    <row r="615">
      <c r="D615" s="3"/>
      <c r="E615" s="3"/>
      <c r="F615" s="3"/>
      <c r="L615" s="88"/>
      <c r="M615" s="88"/>
    </row>
    <row r="616">
      <c r="D616" s="3"/>
      <c r="E616" s="3"/>
      <c r="F616" s="3"/>
      <c r="L616" s="88"/>
      <c r="M616" s="88"/>
    </row>
    <row r="617">
      <c r="D617" s="3"/>
      <c r="E617" s="3"/>
      <c r="F617" s="3"/>
      <c r="L617" s="88"/>
      <c r="M617" s="88"/>
    </row>
    <row r="618">
      <c r="D618" s="3"/>
      <c r="E618" s="3"/>
      <c r="F618" s="3"/>
      <c r="L618" s="88"/>
      <c r="M618" s="88"/>
    </row>
    <row r="619">
      <c r="D619" s="3"/>
      <c r="E619" s="3"/>
      <c r="F619" s="3"/>
      <c r="L619" s="88"/>
      <c r="M619" s="88"/>
    </row>
    <row r="620">
      <c r="D620" s="3"/>
      <c r="E620" s="3"/>
      <c r="F620" s="3"/>
      <c r="L620" s="88"/>
      <c r="M620" s="88"/>
    </row>
    <row r="621">
      <c r="D621" s="3"/>
      <c r="E621" s="3"/>
      <c r="F621" s="3"/>
      <c r="L621" s="88"/>
      <c r="M621" s="88"/>
    </row>
    <row r="622">
      <c r="D622" s="3"/>
      <c r="E622" s="3"/>
      <c r="F622" s="3"/>
      <c r="L622" s="88"/>
      <c r="M622" s="88"/>
    </row>
    <row r="623">
      <c r="D623" s="3"/>
      <c r="E623" s="3"/>
      <c r="F623" s="3"/>
      <c r="L623" s="88"/>
      <c r="M623" s="88"/>
    </row>
    <row r="624">
      <c r="D624" s="3"/>
      <c r="E624" s="3"/>
      <c r="F624" s="3"/>
      <c r="L624" s="88"/>
      <c r="M624" s="88"/>
    </row>
    <row r="625">
      <c r="D625" s="3"/>
      <c r="E625" s="3"/>
      <c r="F625" s="3"/>
      <c r="L625" s="88"/>
      <c r="M625" s="88"/>
    </row>
    <row r="626">
      <c r="D626" s="3"/>
      <c r="E626" s="3"/>
      <c r="F626" s="3"/>
      <c r="L626" s="88"/>
      <c r="M626" s="88"/>
    </row>
    <row r="627">
      <c r="D627" s="3"/>
      <c r="E627" s="3"/>
      <c r="F627" s="3"/>
      <c r="L627" s="88"/>
      <c r="M627" s="88"/>
    </row>
    <row r="628">
      <c r="D628" s="3"/>
      <c r="E628" s="3"/>
      <c r="F628" s="3"/>
      <c r="L628" s="88"/>
      <c r="M628" s="88"/>
    </row>
    <row r="629">
      <c r="D629" s="3"/>
      <c r="E629" s="3"/>
      <c r="F629" s="3"/>
      <c r="L629" s="88"/>
      <c r="M629" s="88"/>
    </row>
    <row r="630">
      <c r="D630" s="3"/>
      <c r="E630" s="3"/>
      <c r="F630" s="3"/>
      <c r="L630" s="88"/>
      <c r="M630" s="88"/>
    </row>
    <row r="631">
      <c r="D631" s="3"/>
      <c r="E631" s="3"/>
      <c r="F631" s="3"/>
      <c r="L631" s="88"/>
      <c r="M631" s="88"/>
    </row>
    <row r="632">
      <c r="D632" s="3"/>
      <c r="E632" s="3"/>
      <c r="F632" s="3"/>
      <c r="L632" s="88"/>
      <c r="M632" s="88"/>
    </row>
    <row r="633">
      <c r="D633" s="3"/>
      <c r="E633" s="3"/>
      <c r="F633" s="3"/>
      <c r="L633" s="88"/>
      <c r="M633" s="88"/>
    </row>
    <row r="634">
      <c r="D634" s="3"/>
      <c r="E634" s="3"/>
      <c r="F634" s="3"/>
      <c r="L634" s="88"/>
      <c r="M634" s="88"/>
    </row>
    <row r="635">
      <c r="D635" s="3"/>
      <c r="E635" s="3"/>
      <c r="F635" s="3"/>
      <c r="L635" s="88"/>
      <c r="M635" s="88"/>
    </row>
    <row r="636">
      <c r="D636" s="3"/>
      <c r="E636" s="3"/>
      <c r="F636" s="3"/>
      <c r="L636" s="88"/>
      <c r="M636" s="88"/>
    </row>
    <row r="637">
      <c r="D637" s="3"/>
      <c r="E637" s="3"/>
      <c r="F637" s="3"/>
      <c r="L637" s="88"/>
      <c r="M637" s="88"/>
    </row>
    <row r="638">
      <c r="D638" s="3"/>
      <c r="E638" s="3"/>
      <c r="F638" s="3"/>
      <c r="L638" s="88"/>
      <c r="M638" s="88"/>
    </row>
    <row r="639">
      <c r="D639" s="3"/>
      <c r="E639" s="3"/>
      <c r="F639" s="3"/>
      <c r="L639" s="88"/>
      <c r="M639" s="88"/>
    </row>
    <row r="640">
      <c r="D640" s="3"/>
      <c r="E640" s="3"/>
      <c r="F640" s="3"/>
      <c r="L640" s="88"/>
      <c r="M640" s="88"/>
    </row>
    <row r="641">
      <c r="D641" s="3"/>
      <c r="E641" s="3"/>
      <c r="F641" s="3"/>
      <c r="L641" s="88"/>
      <c r="M641" s="88"/>
    </row>
    <row r="642">
      <c r="D642" s="3"/>
      <c r="E642" s="3"/>
      <c r="F642" s="3"/>
      <c r="L642" s="88"/>
      <c r="M642" s="88"/>
    </row>
    <row r="643">
      <c r="D643" s="3"/>
      <c r="E643" s="3"/>
      <c r="F643" s="3"/>
      <c r="L643" s="88"/>
      <c r="M643" s="88"/>
    </row>
    <row r="644">
      <c r="D644" s="3"/>
      <c r="E644" s="3"/>
      <c r="F644" s="3"/>
      <c r="L644" s="88"/>
      <c r="M644" s="88"/>
    </row>
    <row r="645">
      <c r="D645" s="3"/>
      <c r="E645" s="3"/>
      <c r="F645" s="3"/>
      <c r="L645" s="88"/>
      <c r="M645" s="88"/>
    </row>
    <row r="646">
      <c r="D646" s="3"/>
      <c r="E646" s="3"/>
      <c r="F646" s="3"/>
      <c r="L646" s="88"/>
      <c r="M646" s="88"/>
    </row>
    <row r="647">
      <c r="D647" s="3"/>
      <c r="E647" s="3"/>
      <c r="F647" s="3"/>
      <c r="L647" s="88"/>
      <c r="M647" s="88"/>
    </row>
    <row r="648">
      <c r="D648" s="3"/>
      <c r="E648" s="3"/>
      <c r="F648" s="3"/>
      <c r="L648" s="88"/>
      <c r="M648" s="88"/>
    </row>
    <row r="649">
      <c r="D649" s="3"/>
      <c r="E649" s="3"/>
      <c r="F649" s="3"/>
      <c r="L649" s="88"/>
      <c r="M649" s="88"/>
    </row>
    <row r="650">
      <c r="D650" s="3"/>
      <c r="E650" s="3"/>
      <c r="F650" s="3"/>
      <c r="L650" s="88"/>
      <c r="M650" s="88"/>
    </row>
    <row r="651">
      <c r="D651" s="3"/>
      <c r="E651" s="3"/>
      <c r="F651" s="3"/>
      <c r="L651" s="88"/>
      <c r="M651" s="88"/>
    </row>
    <row r="652">
      <c r="D652" s="3"/>
      <c r="E652" s="3"/>
      <c r="F652" s="3"/>
      <c r="L652" s="88"/>
      <c r="M652" s="88"/>
    </row>
    <row r="653">
      <c r="D653" s="3"/>
      <c r="E653" s="3"/>
      <c r="F653" s="3"/>
      <c r="L653" s="88"/>
      <c r="M653" s="88"/>
    </row>
    <row r="654">
      <c r="D654" s="3"/>
      <c r="E654" s="3"/>
      <c r="F654" s="3"/>
      <c r="L654" s="88"/>
      <c r="M654" s="88"/>
    </row>
    <row r="655">
      <c r="D655" s="3"/>
      <c r="E655" s="3"/>
      <c r="F655" s="3"/>
      <c r="L655" s="88"/>
      <c r="M655" s="88"/>
    </row>
    <row r="656">
      <c r="D656" s="3"/>
      <c r="E656" s="3"/>
      <c r="F656" s="3"/>
      <c r="L656" s="88"/>
      <c r="M656" s="88"/>
    </row>
    <row r="657">
      <c r="D657" s="3"/>
      <c r="E657" s="3"/>
      <c r="F657" s="3"/>
      <c r="L657" s="88"/>
      <c r="M657" s="88"/>
    </row>
    <row r="658">
      <c r="D658" s="3"/>
      <c r="E658" s="3"/>
      <c r="F658" s="3"/>
      <c r="L658" s="88"/>
      <c r="M658" s="88"/>
    </row>
    <row r="659">
      <c r="D659" s="3"/>
      <c r="E659" s="3"/>
      <c r="F659" s="3"/>
      <c r="L659" s="88"/>
      <c r="M659" s="88"/>
    </row>
    <row r="660">
      <c r="D660" s="3"/>
      <c r="E660" s="3"/>
      <c r="F660" s="3"/>
      <c r="L660" s="88"/>
      <c r="M660" s="88"/>
    </row>
    <row r="661">
      <c r="D661" s="3"/>
      <c r="E661" s="3"/>
      <c r="F661" s="3"/>
      <c r="L661" s="88"/>
      <c r="M661" s="88"/>
    </row>
    <row r="662">
      <c r="D662" s="3"/>
      <c r="E662" s="3"/>
      <c r="F662" s="3"/>
      <c r="L662" s="88"/>
      <c r="M662" s="88"/>
    </row>
    <row r="663">
      <c r="D663" s="3"/>
      <c r="E663" s="3"/>
      <c r="F663" s="3"/>
      <c r="L663" s="88"/>
      <c r="M663" s="88"/>
    </row>
    <row r="664">
      <c r="D664" s="3"/>
      <c r="E664" s="3"/>
      <c r="F664" s="3"/>
      <c r="L664" s="88"/>
      <c r="M664" s="88"/>
    </row>
    <row r="665">
      <c r="D665" s="3"/>
      <c r="E665" s="3"/>
      <c r="F665" s="3"/>
      <c r="L665" s="88"/>
      <c r="M665" s="88"/>
    </row>
    <row r="666">
      <c r="D666" s="3"/>
      <c r="E666" s="3"/>
      <c r="F666" s="3"/>
      <c r="L666" s="88"/>
      <c r="M666" s="88"/>
    </row>
    <row r="667">
      <c r="D667" s="3"/>
      <c r="E667" s="3"/>
      <c r="F667" s="3"/>
      <c r="L667" s="88"/>
      <c r="M667" s="88"/>
    </row>
    <row r="668">
      <c r="D668" s="3"/>
      <c r="E668" s="3"/>
      <c r="F668" s="3"/>
      <c r="L668" s="88"/>
      <c r="M668" s="88"/>
    </row>
    <row r="669">
      <c r="D669" s="3"/>
      <c r="E669" s="3"/>
      <c r="F669" s="3"/>
      <c r="L669" s="88"/>
      <c r="M669" s="88"/>
    </row>
    <row r="670">
      <c r="D670" s="3"/>
      <c r="E670" s="3"/>
      <c r="F670" s="3"/>
      <c r="L670" s="88"/>
      <c r="M670" s="88"/>
    </row>
    <row r="671">
      <c r="D671" s="3"/>
      <c r="E671" s="3"/>
      <c r="F671" s="3"/>
      <c r="L671" s="88"/>
      <c r="M671" s="88"/>
    </row>
    <row r="672">
      <c r="D672" s="3"/>
      <c r="E672" s="3"/>
      <c r="F672" s="3"/>
      <c r="L672" s="88"/>
      <c r="M672" s="88"/>
    </row>
    <row r="673">
      <c r="D673" s="3"/>
      <c r="E673" s="3"/>
      <c r="F673" s="3"/>
      <c r="L673" s="88"/>
      <c r="M673" s="88"/>
    </row>
    <row r="674">
      <c r="D674" s="3"/>
      <c r="E674" s="3"/>
      <c r="F674" s="3"/>
      <c r="L674" s="88"/>
      <c r="M674" s="88"/>
    </row>
    <row r="675">
      <c r="D675" s="3"/>
      <c r="E675" s="3"/>
      <c r="F675" s="3"/>
      <c r="L675" s="88"/>
      <c r="M675" s="88"/>
    </row>
    <row r="676">
      <c r="D676" s="3"/>
      <c r="E676" s="3"/>
      <c r="F676" s="3"/>
      <c r="L676" s="88"/>
      <c r="M676" s="88"/>
    </row>
    <row r="677">
      <c r="D677" s="3"/>
      <c r="E677" s="3"/>
      <c r="F677" s="3"/>
      <c r="L677" s="88"/>
      <c r="M677" s="88"/>
    </row>
    <row r="678">
      <c r="D678" s="3"/>
      <c r="E678" s="3"/>
      <c r="F678" s="3"/>
      <c r="L678" s="88"/>
      <c r="M678" s="88"/>
    </row>
    <row r="679">
      <c r="D679" s="3"/>
      <c r="E679" s="3"/>
      <c r="F679" s="3"/>
      <c r="L679" s="88"/>
      <c r="M679" s="88"/>
    </row>
    <row r="680">
      <c r="D680" s="3"/>
      <c r="E680" s="3"/>
      <c r="F680" s="3"/>
      <c r="L680" s="88"/>
      <c r="M680" s="88"/>
    </row>
    <row r="681">
      <c r="D681" s="3"/>
      <c r="E681" s="3"/>
      <c r="F681" s="3"/>
      <c r="L681" s="88"/>
      <c r="M681" s="88"/>
    </row>
    <row r="682">
      <c r="D682" s="3"/>
      <c r="E682" s="3"/>
      <c r="F682" s="3"/>
      <c r="L682" s="88"/>
      <c r="M682" s="88"/>
    </row>
    <row r="683">
      <c r="D683" s="3"/>
      <c r="E683" s="3"/>
      <c r="F683" s="3"/>
      <c r="L683" s="88"/>
      <c r="M683" s="88"/>
    </row>
    <row r="684">
      <c r="D684" s="3"/>
      <c r="E684" s="3"/>
      <c r="F684" s="3"/>
      <c r="L684" s="88"/>
      <c r="M684" s="88"/>
    </row>
    <row r="685">
      <c r="D685" s="3"/>
      <c r="E685" s="3"/>
      <c r="F685" s="3"/>
      <c r="L685" s="88"/>
      <c r="M685" s="88"/>
    </row>
    <row r="686">
      <c r="D686" s="3"/>
      <c r="E686" s="3"/>
      <c r="F686" s="3"/>
      <c r="L686" s="88"/>
      <c r="M686" s="88"/>
    </row>
    <row r="687">
      <c r="D687" s="3"/>
      <c r="E687" s="3"/>
      <c r="F687" s="3"/>
      <c r="L687" s="88"/>
      <c r="M687" s="88"/>
    </row>
    <row r="688">
      <c r="D688" s="3"/>
      <c r="E688" s="3"/>
      <c r="F688" s="3"/>
      <c r="L688" s="88"/>
      <c r="M688" s="88"/>
    </row>
    <row r="689">
      <c r="D689" s="3"/>
      <c r="E689" s="3"/>
      <c r="F689" s="3"/>
      <c r="L689" s="88"/>
      <c r="M689" s="88"/>
    </row>
    <row r="690">
      <c r="D690" s="3"/>
      <c r="E690" s="3"/>
      <c r="F690" s="3"/>
      <c r="L690" s="88"/>
      <c r="M690" s="88"/>
    </row>
    <row r="691">
      <c r="D691" s="3"/>
      <c r="E691" s="3"/>
      <c r="F691" s="3"/>
      <c r="L691" s="88"/>
      <c r="M691" s="88"/>
    </row>
    <row r="692">
      <c r="D692" s="3"/>
      <c r="E692" s="3"/>
      <c r="F692" s="3"/>
      <c r="L692" s="88"/>
      <c r="M692" s="88"/>
    </row>
    <row r="693">
      <c r="D693" s="3"/>
      <c r="E693" s="3"/>
      <c r="F693" s="3"/>
      <c r="L693" s="88"/>
      <c r="M693" s="88"/>
    </row>
    <row r="694">
      <c r="D694" s="3"/>
      <c r="E694" s="3"/>
      <c r="F694" s="3"/>
      <c r="L694" s="88"/>
      <c r="M694" s="88"/>
    </row>
    <row r="695">
      <c r="D695" s="3"/>
      <c r="E695" s="3"/>
      <c r="F695" s="3"/>
      <c r="L695" s="88"/>
      <c r="M695" s="88"/>
    </row>
    <row r="696">
      <c r="D696" s="3"/>
      <c r="E696" s="3"/>
      <c r="F696" s="3"/>
      <c r="L696" s="88"/>
      <c r="M696" s="88"/>
    </row>
    <row r="697">
      <c r="D697" s="3"/>
      <c r="E697" s="3"/>
      <c r="F697" s="3"/>
      <c r="L697" s="88"/>
      <c r="M697" s="88"/>
    </row>
    <row r="698">
      <c r="D698" s="3"/>
      <c r="E698" s="3"/>
      <c r="F698" s="3"/>
      <c r="L698" s="88"/>
      <c r="M698" s="88"/>
    </row>
    <row r="699">
      <c r="D699" s="3"/>
      <c r="E699" s="3"/>
      <c r="F699" s="3"/>
      <c r="L699" s="88"/>
      <c r="M699" s="88"/>
    </row>
    <row r="700">
      <c r="D700" s="3"/>
      <c r="E700" s="3"/>
      <c r="F700" s="3"/>
      <c r="L700" s="88"/>
      <c r="M700" s="88"/>
    </row>
    <row r="701">
      <c r="D701" s="3"/>
      <c r="E701" s="3"/>
      <c r="F701" s="3"/>
      <c r="L701" s="88"/>
      <c r="M701" s="88"/>
    </row>
    <row r="702">
      <c r="D702" s="3"/>
      <c r="E702" s="3"/>
      <c r="F702" s="3"/>
      <c r="L702" s="88"/>
      <c r="M702" s="88"/>
    </row>
    <row r="703">
      <c r="D703" s="3"/>
      <c r="E703" s="3"/>
      <c r="F703" s="3"/>
      <c r="L703" s="88"/>
      <c r="M703" s="88"/>
    </row>
    <row r="704">
      <c r="D704" s="3"/>
      <c r="E704" s="3"/>
      <c r="F704" s="3"/>
      <c r="L704" s="88"/>
      <c r="M704" s="88"/>
    </row>
    <row r="705">
      <c r="D705" s="3"/>
      <c r="E705" s="3"/>
      <c r="F705" s="3"/>
      <c r="L705" s="88"/>
      <c r="M705" s="88"/>
    </row>
    <row r="706">
      <c r="D706" s="3"/>
      <c r="E706" s="3"/>
      <c r="F706" s="3"/>
      <c r="L706" s="88"/>
      <c r="M706" s="88"/>
    </row>
    <row r="707">
      <c r="D707" s="3"/>
      <c r="E707" s="3"/>
      <c r="F707" s="3"/>
      <c r="L707" s="88"/>
      <c r="M707" s="88"/>
    </row>
    <row r="708">
      <c r="D708" s="3"/>
      <c r="E708" s="3"/>
      <c r="F708" s="3"/>
      <c r="L708" s="88"/>
      <c r="M708" s="88"/>
    </row>
    <row r="709">
      <c r="D709" s="3"/>
      <c r="E709" s="3"/>
      <c r="F709" s="3"/>
      <c r="L709" s="88"/>
      <c r="M709" s="88"/>
    </row>
    <row r="710">
      <c r="D710" s="3"/>
      <c r="E710" s="3"/>
      <c r="F710" s="3"/>
      <c r="L710" s="88"/>
      <c r="M710" s="88"/>
    </row>
    <row r="711">
      <c r="D711" s="3"/>
      <c r="E711" s="3"/>
      <c r="F711" s="3"/>
      <c r="L711" s="88"/>
      <c r="M711" s="88"/>
    </row>
    <row r="712">
      <c r="D712" s="3"/>
      <c r="E712" s="3"/>
      <c r="F712" s="3"/>
      <c r="L712" s="88"/>
      <c r="M712" s="88"/>
    </row>
    <row r="713">
      <c r="D713" s="3"/>
      <c r="E713" s="3"/>
      <c r="F713" s="3"/>
      <c r="L713" s="88"/>
      <c r="M713" s="88"/>
    </row>
    <row r="714">
      <c r="D714" s="3"/>
      <c r="E714" s="3"/>
      <c r="F714" s="3"/>
      <c r="L714" s="88"/>
      <c r="M714" s="88"/>
    </row>
    <row r="715">
      <c r="D715" s="3"/>
      <c r="E715" s="3"/>
      <c r="F715" s="3"/>
      <c r="L715" s="88"/>
      <c r="M715" s="88"/>
    </row>
    <row r="716">
      <c r="D716" s="3"/>
      <c r="E716" s="3"/>
      <c r="F716" s="3"/>
      <c r="L716" s="88"/>
      <c r="M716" s="88"/>
    </row>
    <row r="717">
      <c r="D717" s="3"/>
      <c r="E717" s="3"/>
      <c r="F717" s="3"/>
      <c r="L717" s="88"/>
      <c r="M717" s="88"/>
    </row>
    <row r="718">
      <c r="D718" s="3"/>
      <c r="E718" s="3"/>
      <c r="F718" s="3"/>
      <c r="L718" s="88"/>
      <c r="M718" s="88"/>
    </row>
    <row r="719">
      <c r="D719" s="3"/>
      <c r="E719" s="3"/>
      <c r="F719" s="3"/>
      <c r="L719" s="88"/>
      <c r="M719" s="88"/>
    </row>
    <row r="720">
      <c r="D720" s="3"/>
      <c r="E720" s="3"/>
      <c r="F720" s="3"/>
      <c r="L720" s="88"/>
      <c r="M720" s="88"/>
    </row>
    <row r="721">
      <c r="D721" s="3"/>
      <c r="E721" s="3"/>
      <c r="F721" s="3"/>
      <c r="L721" s="88"/>
      <c r="M721" s="88"/>
    </row>
    <row r="722">
      <c r="D722" s="3"/>
      <c r="E722" s="3"/>
      <c r="F722" s="3"/>
      <c r="L722" s="88"/>
      <c r="M722" s="88"/>
    </row>
    <row r="723">
      <c r="D723" s="3"/>
      <c r="E723" s="3"/>
      <c r="F723" s="3"/>
      <c r="L723" s="88"/>
      <c r="M723" s="88"/>
    </row>
    <row r="724">
      <c r="D724" s="3"/>
      <c r="E724" s="3"/>
      <c r="F724" s="3"/>
      <c r="L724" s="88"/>
      <c r="M724" s="88"/>
    </row>
    <row r="725">
      <c r="D725" s="3"/>
      <c r="E725" s="3"/>
      <c r="F725" s="3"/>
      <c r="L725" s="88"/>
      <c r="M725" s="88"/>
    </row>
    <row r="726">
      <c r="D726" s="3"/>
      <c r="E726" s="3"/>
      <c r="F726" s="3"/>
      <c r="L726" s="88"/>
      <c r="M726" s="88"/>
    </row>
    <row r="727">
      <c r="D727" s="3"/>
      <c r="E727" s="3"/>
      <c r="F727" s="3"/>
      <c r="L727" s="88"/>
      <c r="M727" s="88"/>
    </row>
    <row r="728">
      <c r="D728" s="3"/>
      <c r="E728" s="3"/>
      <c r="F728" s="3"/>
      <c r="L728" s="88"/>
      <c r="M728" s="88"/>
    </row>
    <row r="729">
      <c r="D729" s="3"/>
      <c r="E729" s="3"/>
      <c r="F729" s="3"/>
      <c r="L729" s="88"/>
      <c r="M729" s="88"/>
    </row>
    <row r="730">
      <c r="D730" s="3"/>
      <c r="E730" s="3"/>
      <c r="F730" s="3"/>
      <c r="L730" s="88"/>
      <c r="M730" s="88"/>
    </row>
    <row r="731">
      <c r="D731" s="3"/>
      <c r="E731" s="3"/>
      <c r="F731" s="3"/>
      <c r="L731" s="88"/>
      <c r="M731" s="88"/>
    </row>
    <row r="732">
      <c r="D732" s="3"/>
      <c r="E732" s="3"/>
      <c r="F732" s="3"/>
      <c r="L732" s="88"/>
      <c r="M732" s="88"/>
    </row>
    <row r="733">
      <c r="D733" s="3"/>
      <c r="E733" s="3"/>
      <c r="F733" s="3"/>
      <c r="L733" s="88"/>
      <c r="M733" s="88"/>
    </row>
    <row r="734">
      <c r="D734" s="3"/>
      <c r="E734" s="3"/>
      <c r="F734" s="3"/>
      <c r="L734" s="88"/>
      <c r="M734" s="88"/>
    </row>
    <row r="735">
      <c r="D735" s="3"/>
      <c r="E735" s="3"/>
      <c r="F735" s="3"/>
      <c r="L735" s="88"/>
      <c r="M735" s="88"/>
    </row>
    <row r="736">
      <c r="D736" s="3"/>
      <c r="E736" s="3"/>
      <c r="F736" s="3"/>
      <c r="L736" s="88"/>
      <c r="M736" s="88"/>
    </row>
    <row r="737">
      <c r="D737" s="3"/>
      <c r="E737" s="3"/>
      <c r="F737" s="3"/>
      <c r="L737" s="88"/>
      <c r="M737" s="88"/>
    </row>
    <row r="738">
      <c r="D738" s="3"/>
      <c r="E738" s="3"/>
      <c r="F738" s="3"/>
      <c r="L738" s="88"/>
      <c r="M738" s="88"/>
    </row>
    <row r="739">
      <c r="D739" s="3"/>
      <c r="E739" s="3"/>
      <c r="F739" s="3"/>
      <c r="L739" s="88"/>
      <c r="M739" s="88"/>
    </row>
    <row r="740">
      <c r="D740" s="3"/>
      <c r="E740" s="3"/>
      <c r="F740" s="3"/>
      <c r="L740" s="88"/>
      <c r="M740" s="88"/>
    </row>
    <row r="741">
      <c r="D741" s="3"/>
      <c r="E741" s="3"/>
      <c r="F741" s="3"/>
      <c r="L741" s="88"/>
      <c r="M741" s="88"/>
    </row>
    <row r="742">
      <c r="D742" s="3"/>
      <c r="E742" s="3"/>
      <c r="F742" s="3"/>
      <c r="L742" s="88"/>
      <c r="M742" s="88"/>
    </row>
    <row r="743">
      <c r="D743" s="3"/>
      <c r="E743" s="3"/>
      <c r="F743" s="3"/>
      <c r="L743" s="88"/>
      <c r="M743" s="88"/>
    </row>
    <row r="744">
      <c r="D744" s="3"/>
      <c r="E744" s="3"/>
      <c r="F744" s="3"/>
      <c r="L744" s="88"/>
      <c r="M744" s="88"/>
    </row>
    <row r="745">
      <c r="D745" s="3"/>
      <c r="E745" s="3"/>
      <c r="F745" s="3"/>
      <c r="L745" s="88"/>
      <c r="M745" s="88"/>
    </row>
    <row r="746">
      <c r="D746" s="3"/>
      <c r="E746" s="3"/>
      <c r="F746" s="3"/>
      <c r="L746" s="88"/>
      <c r="M746" s="88"/>
    </row>
    <row r="747">
      <c r="D747" s="3"/>
      <c r="E747" s="3"/>
      <c r="F747" s="3"/>
      <c r="L747" s="88"/>
      <c r="M747" s="88"/>
    </row>
    <row r="748">
      <c r="D748" s="3"/>
      <c r="E748" s="3"/>
      <c r="F748" s="3"/>
      <c r="L748" s="88"/>
      <c r="M748" s="88"/>
    </row>
    <row r="749">
      <c r="D749" s="3"/>
      <c r="E749" s="3"/>
      <c r="F749" s="3"/>
      <c r="L749" s="88"/>
      <c r="M749" s="88"/>
    </row>
    <row r="750">
      <c r="D750" s="3"/>
      <c r="E750" s="3"/>
      <c r="F750" s="3"/>
      <c r="L750" s="88"/>
      <c r="M750" s="88"/>
    </row>
    <row r="751">
      <c r="D751" s="3"/>
      <c r="E751" s="3"/>
      <c r="F751" s="3"/>
      <c r="L751" s="88"/>
      <c r="M751" s="88"/>
    </row>
    <row r="752">
      <c r="D752" s="3"/>
      <c r="E752" s="3"/>
      <c r="F752" s="3"/>
      <c r="L752" s="88"/>
      <c r="M752" s="88"/>
    </row>
    <row r="753">
      <c r="D753" s="3"/>
      <c r="E753" s="3"/>
      <c r="F753" s="3"/>
      <c r="L753" s="88"/>
      <c r="M753" s="88"/>
    </row>
    <row r="754">
      <c r="D754" s="3"/>
      <c r="E754" s="3"/>
      <c r="F754" s="3"/>
      <c r="L754" s="88"/>
      <c r="M754" s="88"/>
    </row>
    <row r="755">
      <c r="D755" s="3"/>
      <c r="E755" s="3"/>
      <c r="F755" s="3"/>
      <c r="L755" s="88"/>
      <c r="M755" s="88"/>
    </row>
    <row r="756">
      <c r="D756" s="3"/>
      <c r="E756" s="3"/>
      <c r="F756" s="3"/>
      <c r="L756" s="88"/>
      <c r="M756" s="88"/>
    </row>
    <row r="757">
      <c r="D757" s="3"/>
      <c r="E757" s="3"/>
      <c r="F757" s="3"/>
      <c r="L757" s="88"/>
      <c r="M757" s="88"/>
    </row>
    <row r="758">
      <c r="D758" s="3"/>
      <c r="E758" s="3"/>
      <c r="F758" s="3"/>
      <c r="L758" s="88"/>
      <c r="M758" s="88"/>
    </row>
    <row r="759">
      <c r="D759" s="3"/>
      <c r="E759" s="3"/>
      <c r="F759" s="3"/>
      <c r="L759" s="88"/>
      <c r="M759" s="88"/>
    </row>
    <row r="760">
      <c r="D760" s="3"/>
      <c r="E760" s="3"/>
      <c r="F760" s="3"/>
      <c r="L760" s="88"/>
      <c r="M760" s="88"/>
    </row>
    <row r="761">
      <c r="D761" s="3"/>
      <c r="E761" s="3"/>
      <c r="F761" s="3"/>
      <c r="L761" s="88"/>
      <c r="M761" s="88"/>
    </row>
    <row r="762">
      <c r="D762" s="3"/>
      <c r="E762" s="3"/>
      <c r="F762" s="3"/>
      <c r="L762" s="88"/>
      <c r="M762" s="88"/>
    </row>
    <row r="763">
      <c r="D763" s="3"/>
      <c r="E763" s="3"/>
      <c r="F763" s="3"/>
      <c r="L763" s="88"/>
      <c r="M763" s="88"/>
    </row>
    <row r="764">
      <c r="D764" s="3"/>
      <c r="E764" s="3"/>
      <c r="F764" s="3"/>
      <c r="L764" s="88"/>
      <c r="M764" s="88"/>
    </row>
    <row r="765">
      <c r="D765" s="3"/>
      <c r="E765" s="3"/>
      <c r="F765" s="3"/>
      <c r="L765" s="88"/>
      <c r="M765" s="88"/>
    </row>
    <row r="766">
      <c r="D766" s="3"/>
      <c r="E766" s="3"/>
      <c r="F766" s="3"/>
      <c r="L766" s="88"/>
      <c r="M766" s="88"/>
    </row>
    <row r="767">
      <c r="D767" s="3"/>
      <c r="E767" s="3"/>
      <c r="F767" s="3"/>
      <c r="L767" s="88"/>
      <c r="M767" s="88"/>
    </row>
    <row r="768">
      <c r="D768" s="3"/>
      <c r="E768" s="3"/>
      <c r="F768" s="3"/>
      <c r="L768" s="88"/>
      <c r="M768" s="88"/>
    </row>
    <row r="769">
      <c r="D769" s="3"/>
      <c r="E769" s="3"/>
      <c r="F769" s="3"/>
      <c r="L769" s="88"/>
      <c r="M769" s="88"/>
    </row>
    <row r="770">
      <c r="D770" s="3"/>
      <c r="E770" s="3"/>
      <c r="F770" s="3"/>
      <c r="L770" s="88"/>
      <c r="M770" s="88"/>
    </row>
    <row r="771">
      <c r="D771" s="3"/>
      <c r="E771" s="3"/>
      <c r="F771" s="3"/>
      <c r="L771" s="88"/>
      <c r="M771" s="88"/>
    </row>
    <row r="772">
      <c r="D772" s="3"/>
      <c r="E772" s="3"/>
      <c r="F772" s="3"/>
      <c r="L772" s="88"/>
      <c r="M772" s="88"/>
    </row>
    <row r="773">
      <c r="D773" s="3"/>
      <c r="E773" s="3"/>
      <c r="F773" s="3"/>
      <c r="L773" s="88"/>
      <c r="M773" s="88"/>
    </row>
    <row r="774">
      <c r="D774" s="3"/>
      <c r="E774" s="3"/>
      <c r="F774" s="3"/>
      <c r="L774" s="88"/>
      <c r="M774" s="88"/>
    </row>
    <row r="775">
      <c r="D775" s="3"/>
      <c r="E775" s="3"/>
      <c r="F775" s="3"/>
      <c r="L775" s="88"/>
      <c r="M775" s="88"/>
    </row>
    <row r="776">
      <c r="D776" s="3"/>
      <c r="E776" s="3"/>
      <c r="F776" s="3"/>
      <c r="L776" s="88"/>
      <c r="M776" s="88"/>
    </row>
    <row r="777">
      <c r="D777" s="3"/>
      <c r="E777" s="3"/>
      <c r="F777" s="3"/>
      <c r="L777" s="88"/>
      <c r="M777" s="88"/>
    </row>
    <row r="778">
      <c r="D778" s="3"/>
      <c r="E778" s="3"/>
      <c r="F778" s="3"/>
      <c r="L778" s="88"/>
      <c r="M778" s="88"/>
    </row>
    <row r="779">
      <c r="D779" s="3"/>
      <c r="E779" s="3"/>
      <c r="F779" s="3"/>
      <c r="L779" s="88"/>
      <c r="M779" s="88"/>
    </row>
    <row r="780">
      <c r="D780" s="3"/>
      <c r="E780" s="3"/>
      <c r="F780" s="3"/>
      <c r="L780" s="88"/>
      <c r="M780" s="88"/>
    </row>
    <row r="781">
      <c r="D781" s="3"/>
      <c r="E781" s="3"/>
      <c r="F781" s="3"/>
      <c r="L781" s="88"/>
      <c r="M781" s="88"/>
    </row>
    <row r="782">
      <c r="D782" s="3"/>
      <c r="E782" s="3"/>
      <c r="F782" s="3"/>
      <c r="L782" s="88"/>
      <c r="M782" s="88"/>
    </row>
    <row r="783">
      <c r="D783" s="3"/>
      <c r="E783" s="3"/>
      <c r="F783" s="3"/>
      <c r="L783" s="88"/>
      <c r="M783" s="88"/>
    </row>
    <row r="784">
      <c r="D784" s="3"/>
      <c r="E784" s="3"/>
      <c r="F784" s="3"/>
      <c r="L784" s="88"/>
      <c r="M784" s="88"/>
    </row>
    <row r="785">
      <c r="D785" s="3"/>
      <c r="E785" s="3"/>
      <c r="F785" s="3"/>
      <c r="L785" s="88"/>
      <c r="M785" s="88"/>
    </row>
    <row r="786">
      <c r="D786" s="3"/>
      <c r="E786" s="3"/>
      <c r="F786" s="3"/>
      <c r="L786" s="88"/>
      <c r="M786" s="88"/>
    </row>
    <row r="787">
      <c r="D787" s="3"/>
      <c r="E787" s="3"/>
      <c r="F787" s="3"/>
      <c r="L787" s="88"/>
      <c r="M787" s="88"/>
    </row>
    <row r="788">
      <c r="D788" s="3"/>
      <c r="E788" s="3"/>
      <c r="F788" s="3"/>
      <c r="L788" s="88"/>
      <c r="M788" s="88"/>
    </row>
    <row r="789">
      <c r="D789" s="3"/>
      <c r="E789" s="3"/>
      <c r="F789" s="3"/>
      <c r="L789" s="88"/>
      <c r="M789" s="88"/>
    </row>
    <row r="790">
      <c r="D790" s="3"/>
      <c r="E790" s="3"/>
      <c r="F790" s="3"/>
      <c r="L790" s="88"/>
      <c r="M790" s="88"/>
    </row>
    <row r="791">
      <c r="D791" s="3"/>
      <c r="E791" s="3"/>
      <c r="F791" s="3"/>
      <c r="L791" s="88"/>
      <c r="M791" s="88"/>
    </row>
    <row r="792">
      <c r="D792" s="3"/>
      <c r="E792" s="3"/>
      <c r="F792" s="3"/>
      <c r="L792" s="88"/>
      <c r="M792" s="88"/>
    </row>
    <row r="793">
      <c r="D793" s="3"/>
      <c r="E793" s="3"/>
      <c r="F793" s="3"/>
      <c r="L793" s="88"/>
      <c r="M793" s="88"/>
    </row>
    <row r="794">
      <c r="D794" s="3"/>
      <c r="E794" s="3"/>
      <c r="F794" s="3"/>
      <c r="L794" s="88"/>
      <c r="M794" s="88"/>
    </row>
    <row r="795">
      <c r="D795" s="3"/>
      <c r="E795" s="3"/>
      <c r="F795" s="3"/>
      <c r="L795" s="88"/>
      <c r="M795" s="88"/>
    </row>
    <row r="796">
      <c r="D796" s="3"/>
      <c r="E796" s="3"/>
      <c r="F796" s="3"/>
      <c r="L796" s="88"/>
      <c r="M796" s="88"/>
    </row>
    <row r="797">
      <c r="D797" s="3"/>
      <c r="E797" s="3"/>
      <c r="F797" s="3"/>
      <c r="L797" s="88"/>
      <c r="M797" s="88"/>
    </row>
    <row r="798">
      <c r="D798" s="3"/>
      <c r="E798" s="3"/>
      <c r="F798" s="3"/>
      <c r="L798" s="88"/>
      <c r="M798" s="88"/>
    </row>
    <row r="799">
      <c r="D799" s="3"/>
      <c r="E799" s="3"/>
      <c r="F799" s="3"/>
      <c r="L799" s="88"/>
      <c r="M799" s="88"/>
    </row>
    <row r="800">
      <c r="D800" s="3"/>
      <c r="E800" s="3"/>
      <c r="F800" s="3"/>
      <c r="L800" s="88"/>
      <c r="M800" s="88"/>
    </row>
    <row r="801">
      <c r="D801" s="3"/>
      <c r="E801" s="3"/>
      <c r="F801" s="3"/>
      <c r="L801" s="88"/>
      <c r="M801" s="88"/>
    </row>
    <row r="802">
      <c r="D802" s="3"/>
      <c r="E802" s="3"/>
      <c r="F802" s="3"/>
      <c r="L802" s="88"/>
      <c r="M802" s="88"/>
    </row>
    <row r="803">
      <c r="D803" s="3"/>
      <c r="E803" s="3"/>
      <c r="F803" s="3"/>
      <c r="L803" s="88"/>
      <c r="M803" s="88"/>
    </row>
    <row r="804">
      <c r="D804" s="3"/>
      <c r="E804" s="3"/>
      <c r="F804" s="3"/>
      <c r="L804" s="88"/>
      <c r="M804" s="88"/>
    </row>
    <row r="805">
      <c r="D805" s="3"/>
      <c r="E805" s="3"/>
      <c r="F805" s="3"/>
      <c r="L805" s="88"/>
      <c r="M805" s="88"/>
    </row>
    <row r="806">
      <c r="D806" s="3"/>
      <c r="E806" s="3"/>
      <c r="F806" s="3"/>
      <c r="L806" s="88"/>
      <c r="M806" s="88"/>
    </row>
    <row r="807">
      <c r="D807" s="3"/>
      <c r="E807" s="3"/>
      <c r="F807" s="3"/>
      <c r="L807" s="88"/>
      <c r="M807" s="88"/>
    </row>
    <row r="808">
      <c r="D808" s="3"/>
      <c r="E808" s="3"/>
      <c r="F808" s="3"/>
      <c r="L808" s="88"/>
      <c r="M808" s="88"/>
    </row>
    <row r="809">
      <c r="D809" s="3"/>
      <c r="E809" s="3"/>
      <c r="F809" s="3"/>
      <c r="L809" s="88"/>
      <c r="M809" s="88"/>
    </row>
    <row r="810">
      <c r="D810" s="3"/>
      <c r="E810" s="3"/>
      <c r="F810" s="3"/>
      <c r="L810" s="88"/>
      <c r="M810" s="88"/>
    </row>
    <row r="811">
      <c r="D811" s="3"/>
      <c r="E811" s="3"/>
      <c r="F811" s="3"/>
      <c r="L811" s="88"/>
      <c r="M811" s="88"/>
    </row>
    <row r="812">
      <c r="D812" s="3"/>
      <c r="E812" s="3"/>
      <c r="F812" s="3"/>
      <c r="L812" s="88"/>
      <c r="M812" s="88"/>
    </row>
    <row r="813">
      <c r="D813" s="3"/>
      <c r="E813" s="3"/>
      <c r="F813" s="3"/>
      <c r="L813" s="88"/>
      <c r="M813" s="88"/>
    </row>
    <row r="814">
      <c r="D814" s="3"/>
      <c r="E814" s="3"/>
      <c r="F814" s="3"/>
      <c r="L814" s="88"/>
      <c r="M814" s="88"/>
    </row>
    <row r="815">
      <c r="D815" s="3"/>
      <c r="E815" s="3"/>
      <c r="F815" s="3"/>
      <c r="L815" s="88"/>
      <c r="M815" s="88"/>
    </row>
    <row r="816">
      <c r="D816" s="3"/>
      <c r="E816" s="3"/>
      <c r="F816" s="3"/>
      <c r="L816" s="88"/>
      <c r="M816" s="88"/>
    </row>
    <row r="817">
      <c r="D817" s="3"/>
      <c r="E817" s="3"/>
      <c r="F817" s="3"/>
      <c r="L817" s="88"/>
      <c r="M817" s="88"/>
    </row>
    <row r="818">
      <c r="D818" s="3"/>
      <c r="E818" s="3"/>
      <c r="F818" s="3"/>
      <c r="L818" s="88"/>
      <c r="M818" s="88"/>
    </row>
    <row r="819">
      <c r="D819" s="3"/>
      <c r="E819" s="3"/>
      <c r="F819" s="3"/>
      <c r="L819" s="88"/>
      <c r="M819" s="88"/>
    </row>
    <row r="820">
      <c r="D820" s="3"/>
      <c r="E820" s="3"/>
      <c r="F820" s="3"/>
      <c r="L820" s="88"/>
      <c r="M820" s="88"/>
    </row>
    <row r="821">
      <c r="D821" s="3"/>
      <c r="E821" s="3"/>
      <c r="F821" s="3"/>
      <c r="L821" s="88"/>
      <c r="M821" s="88"/>
    </row>
    <row r="822">
      <c r="D822" s="3"/>
      <c r="E822" s="3"/>
      <c r="F822" s="3"/>
      <c r="L822" s="88"/>
      <c r="M822" s="88"/>
    </row>
    <row r="823">
      <c r="D823" s="3"/>
      <c r="E823" s="3"/>
      <c r="F823" s="3"/>
      <c r="L823" s="88"/>
      <c r="M823" s="88"/>
    </row>
    <row r="824">
      <c r="D824" s="3"/>
      <c r="E824" s="3"/>
      <c r="F824" s="3"/>
      <c r="L824" s="88"/>
      <c r="M824" s="88"/>
    </row>
    <row r="825">
      <c r="D825" s="3"/>
      <c r="E825" s="3"/>
      <c r="F825" s="3"/>
      <c r="L825" s="88"/>
      <c r="M825" s="88"/>
    </row>
    <row r="826">
      <c r="D826" s="3"/>
      <c r="E826" s="3"/>
      <c r="F826" s="3"/>
      <c r="L826" s="88"/>
      <c r="M826" s="88"/>
    </row>
    <row r="827">
      <c r="D827" s="3"/>
      <c r="E827" s="3"/>
      <c r="F827" s="3"/>
      <c r="L827" s="88"/>
      <c r="M827" s="88"/>
    </row>
    <row r="828">
      <c r="D828" s="3"/>
      <c r="E828" s="3"/>
      <c r="F828" s="3"/>
      <c r="L828" s="88"/>
      <c r="M828" s="88"/>
    </row>
    <row r="829">
      <c r="D829" s="3"/>
      <c r="E829" s="3"/>
      <c r="F829" s="3"/>
      <c r="L829" s="88"/>
      <c r="M829" s="88"/>
    </row>
    <row r="830">
      <c r="D830" s="3"/>
      <c r="E830" s="3"/>
      <c r="F830" s="3"/>
      <c r="L830" s="88"/>
      <c r="M830" s="88"/>
    </row>
    <row r="831">
      <c r="D831" s="3"/>
      <c r="E831" s="3"/>
      <c r="F831" s="3"/>
      <c r="L831" s="88"/>
      <c r="M831" s="88"/>
    </row>
    <row r="832">
      <c r="D832" s="3"/>
      <c r="E832" s="3"/>
      <c r="F832" s="3"/>
      <c r="L832" s="88"/>
      <c r="M832" s="88"/>
    </row>
    <row r="833">
      <c r="D833" s="3"/>
      <c r="E833" s="3"/>
      <c r="F833" s="3"/>
      <c r="L833" s="88"/>
      <c r="M833" s="88"/>
    </row>
    <row r="834">
      <c r="D834" s="3"/>
      <c r="E834" s="3"/>
      <c r="F834" s="3"/>
      <c r="L834" s="88"/>
      <c r="M834" s="88"/>
    </row>
    <row r="835">
      <c r="D835" s="3"/>
      <c r="E835" s="3"/>
      <c r="F835" s="3"/>
      <c r="L835" s="88"/>
      <c r="M835" s="88"/>
    </row>
    <row r="836">
      <c r="D836" s="3"/>
      <c r="E836" s="3"/>
      <c r="F836" s="3"/>
      <c r="L836" s="88"/>
      <c r="M836" s="88"/>
    </row>
    <row r="837">
      <c r="D837" s="3"/>
      <c r="E837" s="3"/>
      <c r="F837" s="3"/>
      <c r="L837" s="88"/>
      <c r="M837" s="88"/>
    </row>
    <row r="838">
      <c r="D838" s="3"/>
      <c r="E838" s="3"/>
      <c r="F838" s="3"/>
      <c r="L838" s="88"/>
      <c r="M838" s="88"/>
    </row>
    <row r="839">
      <c r="D839" s="3"/>
      <c r="E839" s="3"/>
      <c r="F839" s="3"/>
      <c r="L839" s="88"/>
      <c r="M839" s="88"/>
    </row>
    <row r="840">
      <c r="D840" s="3"/>
      <c r="E840" s="3"/>
      <c r="F840" s="3"/>
      <c r="L840" s="88"/>
      <c r="M840" s="88"/>
    </row>
    <row r="841">
      <c r="D841" s="3"/>
      <c r="E841" s="3"/>
      <c r="F841" s="3"/>
      <c r="L841" s="88"/>
      <c r="M841" s="88"/>
    </row>
    <row r="842">
      <c r="D842" s="3"/>
      <c r="E842" s="3"/>
      <c r="F842" s="3"/>
      <c r="L842" s="88"/>
      <c r="M842" s="88"/>
    </row>
    <row r="843">
      <c r="D843" s="3"/>
      <c r="E843" s="3"/>
      <c r="F843" s="3"/>
      <c r="L843" s="88"/>
      <c r="M843" s="88"/>
    </row>
    <row r="844">
      <c r="D844" s="3"/>
      <c r="E844" s="3"/>
      <c r="F844" s="3"/>
      <c r="L844" s="88"/>
      <c r="M844" s="88"/>
    </row>
    <row r="845">
      <c r="D845" s="3"/>
      <c r="E845" s="3"/>
      <c r="F845" s="3"/>
      <c r="L845" s="88"/>
      <c r="M845" s="88"/>
    </row>
    <row r="846">
      <c r="D846" s="3"/>
      <c r="E846" s="3"/>
      <c r="F846" s="3"/>
      <c r="L846" s="88"/>
      <c r="M846" s="88"/>
    </row>
    <row r="847">
      <c r="D847" s="3"/>
      <c r="E847" s="3"/>
      <c r="F847" s="3"/>
      <c r="L847" s="88"/>
      <c r="M847" s="88"/>
    </row>
    <row r="848">
      <c r="D848" s="3"/>
      <c r="E848" s="3"/>
      <c r="F848" s="3"/>
      <c r="L848" s="88"/>
      <c r="M848" s="88"/>
    </row>
    <row r="849">
      <c r="D849" s="3"/>
      <c r="E849" s="3"/>
      <c r="F849" s="3"/>
      <c r="L849" s="88"/>
      <c r="M849" s="88"/>
    </row>
    <row r="850">
      <c r="D850" s="3"/>
      <c r="E850" s="3"/>
      <c r="F850" s="3"/>
      <c r="L850" s="88"/>
      <c r="M850" s="88"/>
    </row>
    <row r="851">
      <c r="D851" s="3"/>
      <c r="E851" s="3"/>
      <c r="F851" s="3"/>
      <c r="L851" s="88"/>
      <c r="M851" s="88"/>
    </row>
    <row r="852">
      <c r="D852" s="3"/>
      <c r="E852" s="3"/>
      <c r="F852" s="3"/>
      <c r="L852" s="88"/>
      <c r="M852" s="88"/>
    </row>
    <row r="853">
      <c r="D853" s="3"/>
      <c r="E853" s="3"/>
      <c r="F853" s="3"/>
      <c r="L853" s="88"/>
      <c r="M853" s="88"/>
    </row>
    <row r="854">
      <c r="D854" s="3"/>
      <c r="E854" s="3"/>
      <c r="F854" s="3"/>
      <c r="L854" s="88"/>
      <c r="M854" s="88"/>
    </row>
    <row r="855">
      <c r="D855" s="3"/>
      <c r="E855" s="3"/>
      <c r="F855" s="3"/>
      <c r="L855" s="88"/>
      <c r="M855" s="88"/>
    </row>
    <row r="856">
      <c r="D856" s="3"/>
      <c r="E856" s="3"/>
      <c r="F856" s="3"/>
      <c r="L856" s="88"/>
      <c r="M856" s="88"/>
    </row>
    <row r="857">
      <c r="D857" s="3"/>
      <c r="E857" s="3"/>
      <c r="F857" s="3"/>
      <c r="L857" s="88"/>
      <c r="M857" s="88"/>
    </row>
    <row r="858">
      <c r="D858" s="3"/>
      <c r="E858" s="3"/>
      <c r="F858" s="3"/>
      <c r="L858" s="88"/>
      <c r="M858" s="88"/>
    </row>
    <row r="859">
      <c r="D859" s="3"/>
      <c r="E859" s="3"/>
      <c r="F859" s="3"/>
      <c r="L859" s="88"/>
      <c r="M859" s="88"/>
    </row>
    <row r="860">
      <c r="D860" s="3"/>
      <c r="E860" s="3"/>
      <c r="F860" s="3"/>
      <c r="L860" s="88"/>
      <c r="M860" s="88"/>
    </row>
    <row r="861">
      <c r="D861" s="3"/>
      <c r="E861" s="3"/>
      <c r="F861" s="3"/>
      <c r="L861" s="88"/>
      <c r="M861" s="88"/>
    </row>
    <row r="862">
      <c r="D862" s="3"/>
      <c r="E862" s="3"/>
      <c r="F862" s="3"/>
      <c r="L862" s="88"/>
      <c r="M862" s="88"/>
    </row>
    <row r="863">
      <c r="D863" s="3"/>
      <c r="E863" s="3"/>
      <c r="F863" s="3"/>
      <c r="L863" s="88"/>
      <c r="M863" s="88"/>
    </row>
    <row r="864">
      <c r="D864" s="3"/>
      <c r="E864" s="3"/>
      <c r="F864" s="3"/>
      <c r="L864" s="88"/>
      <c r="M864" s="88"/>
    </row>
    <row r="865">
      <c r="D865" s="3"/>
      <c r="E865" s="3"/>
      <c r="F865" s="3"/>
      <c r="L865" s="88"/>
      <c r="M865" s="88"/>
    </row>
    <row r="866">
      <c r="D866" s="3"/>
      <c r="E866" s="3"/>
      <c r="F866" s="3"/>
      <c r="L866" s="88"/>
      <c r="M866" s="88"/>
    </row>
    <row r="867">
      <c r="D867" s="3"/>
      <c r="E867" s="3"/>
      <c r="F867" s="3"/>
      <c r="L867" s="88"/>
      <c r="M867" s="88"/>
    </row>
    <row r="868">
      <c r="D868" s="3"/>
      <c r="E868" s="3"/>
      <c r="F868" s="3"/>
      <c r="L868" s="88"/>
      <c r="M868" s="88"/>
    </row>
    <row r="869">
      <c r="D869" s="3"/>
      <c r="E869" s="3"/>
      <c r="F869" s="3"/>
      <c r="L869" s="88"/>
      <c r="M869" s="88"/>
    </row>
    <row r="870">
      <c r="D870" s="3"/>
      <c r="E870" s="3"/>
      <c r="F870" s="3"/>
      <c r="L870" s="88"/>
      <c r="M870" s="88"/>
    </row>
    <row r="871">
      <c r="D871" s="3"/>
      <c r="E871" s="3"/>
      <c r="F871" s="3"/>
      <c r="L871" s="88"/>
      <c r="M871" s="88"/>
    </row>
    <row r="872">
      <c r="D872" s="3"/>
      <c r="E872" s="3"/>
      <c r="F872" s="3"/>
      <c r="L872" s="88"/>
      <c r="M872" s="88"/>
    </row>
    <row r="873">
      <c r="D873" s="3"/>
      <c r="E873" s="3"/>
      <c r="F873" s="3"/>
      <c r="L873" s="88"/>
      <c r="M873" s="88"/>
    </row>
    <row r="874">
      <c r="D874" s="3"/>
      <c r="E874" s="3"/>
      <c r="F874" s="3"/>
      <c r="L874" s="88"/>
      <c r="M874" s="88"/>
    </row>
    <row r="875">
      <c r="D875" s="3"/>
      <c r="E875" s="3"/>
      <c r="F875" s="3"/>
      <c r="L875" s="88"/>
      <c r="M875" s="88"/>
    </row>
    <row r="876">
      <c r="D876" s="3"/>
      <c r="E876" s="3"/>
      <c r="F876" s="3"/>
      <c r="L876" s="88"/>
      <c r="M876" s="88"/>
    </row>
    <row r="877">
      <c r="D877" s="3"/>
      <c r="E877" s="3"/>
      <c r="F877" s="3"/>
      <c r="L877" s="88"/>
      <c r="M877" s="88"/>
    </row>
    <row r="878">
      <c r="D878" s="3"/>
      <c r="E878" s="3"/>
      <c r="F878" s="3"/>
      <c r="L878" s="88"/>
      <c r="M878" s="88"/>
    </row>
    <row r="879">
      <c r="D879" s="3"/>
      <c r="E879" s="3"/>
      <c r="F879" s="3"/>
      <c r="L879" s="88"/>
      <c r="M879" s="88"/>
    </row>
    <row r="880">
      <c r="D880" s="3"/>
      <c r="E880" s="3"/>
      <c r="F880" s="3"/>
      <c r="L880" s="88"/>
      <c r="M880" s="88"/>
    </row>
    <row r="881">
      <c r="D881" s="3"/>
      <c r="E881" s="3"/>
      <c r="F881" s="3"/>
      <c r="L881" s="88"/>
      <c r="M881" s="88"/>
    </row>
    <row r="882">
      <c r="D882" s="3"/>
      <c r="E882" s="3"/>
      <c r="F882" s="3"/>
      <c r="L882" s="88"/>
      <c r="M882" s="88"/>
    </row>
    <row r="883">
      <c r="D883" s="3"/>
      <c r="E883" s="3"/>
      <c r="F883" s="3"/>
      <c r="L883" s="88"/>
      <c r="M883" s="88"/>
    </row>
    <row r="884">
      <c r="D884" s="3"/>
      <c r="E884" s="3"/>
      <c r="F884" s="3"/>
      <c r="L884" s="88"/>
      <c r="M884" s="88"/>
    </row>
    <row r="885">
      <c r="D885" s="3"/>
      <c r="E885" s="3"/>
      <c r="F885" s="3"/>
      <c r="L885" s="88"/>
      <c r="M885" s="88"/>
    </row>
    <row r="886">
      <c r="D886" s="3"/>
      <c r="E886" s="3"/>
      <c r="F886" s="3"/>
      <c r="L886" s="88"/>
      <c r="M886" s="88"/>
    </row>
    <row r="887">
      <c r="D887" s="3"/>
      <c r="E887" s="3"/>
      <c r="F887" s="3"/>
      <c r="L887" s="88"/>
      <c r="M887" s="88"/>
    </row>
    <row r="888">
      <c r="D888" s="3"/>
      <c r="E888" s="3"/>
      <c r="F888" s="3"/>
      <c r="L888" s="88"/>
      <c r="M888" s="88"/>
    </row>
    <row r="889">
      <c r="D889" s="3"/>
      <c r="E889" s="3"/>
      <c r="F889" s="3"/>
      <c r="L889" s="88"/>
      <c r="M889" s="88"/>
    </row>
    <row r="890">
      <c r="D890" s="3"/>
      <c r="E890" s="3"/>
      <c r="F890" s="3"/>
      <c r="L890" s="88"/>
      <c r="M890" s="88"/>
    </row>
    <row r="891">
      <c r="D891" s="3"/>
      <c r="E891" s="3"/>
      <c r="F891" s="3"/>
      <c r="L891" s="88"/>
      <c r="M891" s="88"/>
    </row>
    <row r="892">
      <c r="D892" s="3"/>
      <c r="E892" s="3"/>
      <c r="F892" s="3"/>
      <c r="L892" s="88"/>
      <c r="M892" s="88"/>
    </row>
    <row r="893">
      <c r="D893" s="3"/>
      <c r="E893" s="3"/>
      <c r="F893" s="3"/>
      <c r="L893" s="88"/>
      <c r="M893" s="88"/>
    </row>
    <row r="894">
      <c r="D894" s="3"/>
      <c r="E894" s="3"/>
      <c r="F894" s="3"/>
      <c r="L894" s="88"/>
      <c r="M894" s="88"/>
    </row>
    <row r="895">
      <c r="D895" s="3"/>
      <c r="E895" s="3"/>
      <c r="F895" s="3"/>
      <c r="L895" s="88"/>
      <c r="M895" s="88"/>
    </row>
    <row r="896">
      <c r="D896" s="3"/>
      <c r="E896" s="3"/>
      <c r="F896" s="3"/>
      <c r="L896" s="88"/>
      <c r="M896" s="88"/>
    </row>
    <row r="897">
      <c r="D897" s="3"/>
      <c r="E897" s="3"/>
      <c r="F897" s="3"/>
      <c r="L897" s="88"/>
      <c r="M897" s="88"/>
    </row>
    <row r="898">
      <c r="D898" s="3"/>
      <c r="E898" s="3"/>
      <c r="F898" s="3"/>
      <c r="L898" s="88"/>
      <c r="M898" s="88"/>
    </row>
    <row r="899">
      <c r="D899" s="3"/>
      <c r="E899" s="3"/>
      <c r="F899" s="3"/>
      <c r="L899" s="88"/>
      <c r="M899" s="88"/>
    </row>
    <row r="900">
      <c r="D900" s="3"/>
      <c r="E900" s="3"/>
      <c r="F900" s="3"/>
      <c r="L900" s="88"/>
      <c r="M900" s="88"/>
    </row>
    <row r="901">
      <c r="D901" s="3"/>
      <c r="E901" s="3"/>
      <c r="F901" s="3"/>
      <c r="L901" s="88"/>
      <c r="M901" s="88"/>
    </row>
    <row r="902">
      <c r="D902" s="3"/>
      <c r="E902" s="3"/>
      <c r="F902" s="3"/>
      <c r="L902" s="88"/>
      <c r="M902" s="88"/>
    </row>
    <row r="903">
      <c r="D903" s="3"/>
      <c r="E903" s="3"/>
      <c r="F903" s="3"/>
      <c r="L903" s="88"/>
      <c r="M903" s="88"/>
    </row>
    <row r="904">
      <c r="D904" s="3"/>
      <c r="E904" s="3"/>
      <c r="F904" s="3"/>
      <c r="L904" s="88"/>
      <c r="M904" s="88"/>
    </row>
    <row r="905">
      <c r="D905" s="3"/>
      <c r="E905" s="3"/>
      <c r="F905" s="3"/>
      <c r="L905" s="88"/>
      <c r="M905" s="88"/>
    </row>
    <row r="906">
      <c r="D906" s="3"/>
      <c r="E906" s="3"/>
      <c r="F906" s="3"/>
      <c r="L906" s="88"/>
      <c r="M906" s="88"/>
    </row>
    <row r="907">
      <c r="D907" s="3"/>
      <c r="E907" s="3"/>
      <c r="F907" s="3"/>
      <c r="L907" s="88"/>
      <c r="M907" s="88"/>
    </row>
    <row r="908">
      <c r="D908" s="3"/>
      <c r="E908" s="3"/>
      <c r="F908" s="3"/>
      <c r="L908" s="88"/>
      <c r="M908" s="88"/>
    </row>
    <row r="909">
      <c r="D909" s="3"/>
      <c r="E909" s="3"/>
      <c r="F909" s="3"/>
      <c r="L909" s="88"/>
      <c r="M909" s="88"/>
    </row>
    <row r="910">
      <c r="D910" s="3"/>
      <c r="E910" s="3"/>
      <c r="F910" s="3"/>
      <c r="L910" s="88"/>
      <c r="M910" s="88"/>
    </row>
    <row r="911">
      <c r="D911" s="3"/>
      <c r="E911" s="3"/>
      <c r="F911" s="3"/>
      <c r="L911" s="88"/>
      <c r="M911" s="88"/>
    </row>
    <row r="912">
      <c r="D912" s="3"/>
      <c r="E912" s="3"/>
      <c r="F912" s="3"/>
      <c r="L912" s="88"/>
      <c r="M912" s="88"/>
    </row>
    <row r="913">
      <c r="D913" s="3"/>
      <c r="E913" s="3"/>
      <c r="F913" s="3"/>
      <c r="L913" s="88"/>
      <c r="M913" s="88"/>
    </row>
    <row r="914">
      <c r="D914" s="3"/>
      <c r="E914" s="3"/>
      <c r="F914" s="3"/>
      <c r="L914" s="88"/>
      <c r="M914" s="88"/>
    </row>
    <row r="915">
      <c r="D915" s="3"/>
      <c r="E915" s="3"/>
      <c r="F915" s="3"/>
      <c r="L915" s="88"/>
      <c r="M915" s="88"/>
    </row>
    <row r="916">
      <c r="D916" s="3"/>
      <c r="E916" s="3"/>
      <c r="F916" s="3"/>
      <c r="L916" s="88"/>
      <c r="M916" s="88"/>
    </row>
    <row r="917">
      <c r="D917" s="3"/>
      <c r="E917" s="3"/>
      <c r="F917" s="3"/>
      <c r="L917" s="88"/>
      <c r="M917" s="88"/>
    </row>
    <row r="918">
      <c r="D918" s="3"/>
      <c r="E918" s="3"/>
      <c r="F918" s="3"/>
      <c r="L918" s="88"/>
      <c r="M918" s="88"/>
    </row>
    <row r="919">
      <c r="D919" s="3"/>
      <c r="E919" s="3"/>
      <c r="F919" s="3"/>
      <c r="L919" s="88"/>
      <c r="M919" s="88"/>
    </row>
    <row r="920">
      <c r="D920" s="3"/>
      <c r="E920" s="3"/>
      <c r="F920" s="3"/>
      <c r="L920" s="88"/>
      <c r="M920" s="88"/>
    </row>
    <row r="921">
      <c r="D921" s="3"/>
      <c r="E921" s="3"/>
      <c r="F921" s="3"/>
      <c r="L921" s="88"/>
      <c r="M921" s="88"/>
    </row>
    <row r="922">
      <c r="D922" s="3"/>
      <c r="E922" s="3"/>
      <c r="F922" s="3"/>
      <c r="L922" s="88"/>
      <c r="M922" s="88"/>
    </row>
    <row r="923">
      <c r="D923" s="3"/>
      <c r="E923" s="3"/>
      <c r="F923" s="3"/>
      <c r="L923" s="88"/>
      <c r="M923" s="88"/>
    </row>
    <row r="924">
      <c r="D924" s="3"/>
      <c r="E924" s="3"/>
      <c r="F924" s="3"/>
      <c r="L924" s="88"/>
      <c r="M924" s="88"/>
    </row>
    <row r="925">
      <c r="D925" s="3"/>
      <c r="E925" s="3"/>
      <c r="F925" s="3"/>
      <c r="L925" s="88"/>
      <c r="M925" s="88"/>
    </row>
    <row r="926">
      <c r="D926" s="3"/>
      <c r="E926" s="3"/>
      <c r="F926" s="3"/>
      <c r="L926" s="88"/>
      <c r="M926" s="88"/>
    </row>
    <row r="927">
      <c r="D927" s="3"/>
      <c r="E927" s="3"/>
      <c r="F927" s="3"/>
      <c r="L927" s="88"/>
      <c r="M927" s="88"/>
    </row>
    <row r="928">
      <c r="D928" s="3"/>
      <c r="E928" s="3"/>
      <c r="F928" s="3"/>
      <c r="L928" s="88"/>
      <c r="M928" s="88"/>
    </row>
    <row r="929">
      <c r="D929" s="3"/>
      <c r="E929" s="3"/>
      <c r="F929" s="3"/>
      <c r="L929" s="88"/>
      <c r="M929" s="88"/>
    </row>
    <row r="930">
      <c r="D930" s="3"/>
      <c r="E930" s="3"/>
      <c r="F930" s="3"/>
      <c r="L930" s="88"/>
      <c r="M930" s="88"/>
    </row>
    <row r="931">
      <c r="D931" s="3"/>
      <c r="E931" s="3"/>
      <c r="F931" s="3"/>
      <c r="L931" s="88"/>
      <c r="M931" s="88"/>
    </row>
    <row r="932">
      <c r="D932" s="3"/>
      <c r="E932" s="3"/>
      <c r="F932" s="3"/>
      <c r="L932" s="88"/>
      <c r="M932" s="88"/>
    </row>
    <row r="933">
      <c r="D933" s="3"/>
      <c r="E933" s="3"/>
      <c r="F933" s="3"/>
      <c r="L933" s="88"/>
      <c r="M933" s="88"/>
    </row>
    <row r="934">
      <c r="D934" s="3"/>
      <c r="E934" s="3"/>
      <c r="F934" s="3"/>
      <c r="L934" s="88"/>
      <c r="M934" s="88"/>
    </row>
    <row r="935">
      <c r="D935" s="3"/>
      <c r="E935" s="3"/>
      <c r="F935" s="3"/>
      <c r="L935" s="88"/>
      <c r="M935" s="88"/>
    </row>
    <row r="936">
      <c r="D936" s="3"/>
      <c r="E936" s="3"/>
      <c r="F936" s="3"/>
      <c r="L936" s="88"/>
      <c r="M936" s="88"/>
    </row>
    <row r="937">
      <c r="D937" s="3"/>
      <c r="E937" s="3"/>
      <c r="F937" s="3"/>
      <c r="L937" s="88"/>
      <c r="M937" s="88"/>
    </row>
    <row r="938">
      <c r="D938" s="3"/>
      <c r="E938" s="3"/>
      <c r="F938" s="3"/>
      <c r="L938" s="88"/>
      <c r="M938" s="88"/>
    </row>
    <row r="939">
      <c r="D939" s="3"/>
      <c r="E939" s="3"/>
      <c r="F939" s="3"/>
      <c r="L939" s="88"/>
      <c r="M939" s="88"/>
    </row>
    <row r="940">
      <c r="D940" s="3"/>
      <c r="E940" s="3"/>
      <c r="F940" s="3"/>
      <c r="L940" s="88"/>
      <c r="M940" s="88"/>
    </row>
    <row r="941">
      <c r="D941" s="3"/>
      <c r="E941" s="3"/>
      <c r="F941" s="3"/>
      <c r="L941" s="88"/>
      <c r="M941" s="88"/>
    </row>
    <row r="942">
      <c r="D942" s="3"/>
      <c r="E942" s="3"/>
      <c r="F942" s="3"/>
      <c r="L942" s="88"/>
      <c r="M942" s="88"/>
    </row>
    <row r="943">
      <c r="D943" s="3"/>
      <c r="E943" s="3"/>
      <c r="F943" s="3"/>
      <c r="L943" s="88"/>
      <c r="M943" s="88"/>
    </row>
    <row r="944">
      <c r="D944" s="3"/>
      <c r="E944" s="3"/>
      <c r="F944" s="3"/>
      <c r="L944" s="88"/>
      <c r="M944" s="88"/>
    </row>
    <row r="945">
      <c r="D945" s="3"/>
      <c r="E945" s="3"/>
      <c r="F945" s="3"/>
      <c r="L945" s="88"/>
      <c r="M945" s="88"/>
    </row>
    <row r="946">
      <c r="D946" s="3"/>
      <c r="E946" s="3"/>
      <c r="F946" s="3"/>
      <c r="L946" s="88"/>
      <c r="M946" s="88"/>
    </row>
    <row r="947">
      <c r="D947" s="3"/>
      <c r="E947" s="3"/>
      <c r="F947" s="3"/>
      <c r="L947" s="88"/>
      <c r="M947" s="88"/>
    </row>
    <row r="948">
      <c r="D948" s="3"/>
      <c r="E948" s="3"/>
      <c r="F948" s="3"/>
      <c r="L948" s="88"/>
      <c r="M948" s="88"/>
    </row>
    <row r="949">
      <c r="D949" s="3"/>
      <c r="E949" s="3"/>
      <c r="F949" s="3"/>
      <c r="L949" s="88"/>
      <c r="M949" s="88"/>
    </row>
    <row r="950">
      <c r="D950" s="3"/>
      <c r="E950" s="3"/>
      <c r="F950" s="3"/>
      <c r="L950" s="88"/>
      <c r="M950" s="88"/>
    </row>
    <row r="951">
      <c r="D951" s="3"/>
      <c r="E951" s="3"/>
      <c r="F951" s="3"/>
      <c r="L951" s="88"/>
      <c r="M951" s="88"/>
    </row>
    <row r="952">
      <c r="D952" s="3"/>
      <c r="E952" s="3"/>
      <c r="F952" s="3"/>
      <c r="L952" s="88"/>
      <c r="M952" s="88"/>
    </row>
    <row r="953">
      <c r="D953" s="3"/>
      <c r="E953" s="3"/>
      <c r="F953" s="3"/>
      <c r="L953" s="88"/>
      <c r="M953" s="88"/>
    </row>
    <row r="954">
      <c r="D954" s="3"/>
      <c r="E954" s="3"/>
      <c r="F954" s="3"/>
      <c r="L954" s="88"/>
      <c r="M954" s="88"/>
    </row>
    <row r="955">
      <c r="D955" s="3"/>
      <c r="E955" s="3"/>
      <c r="F955" s="3"/>
      <c r="L955" s="88"/>
      <c r="M955" s="88"/>
    </row>
    <row r="956">
      <c r="D956" s="3"/>
      <c r="E956" s="3"/>
      <c r="F956" s="3"/>
      <c r="L956" s="88"/>
      <c r="M956" s="88"/>
    </row>
    <row r="957">
      <c r="D957" s="3"/>
      <c r="E957" s="3"/>
      <c r="F957" s="3"/>
      <c r="L957" s="88"/>
      <c r="M957" s="88"/>
    </row>
    <row r="958">
      <c r="D958" s="3"/>
      <c r="E958" s="3"/>
      <c r="F958" s="3"/>
      <c r="L958" s="88"/>
      <c r="M958" s="88"/>
    </row>
    <row r="959">
      <c r="D959" s="3"/>
      <c r="E959" s="3"/>
      <c r="F959" s="3"/>
      <c r="L959" s="88"/>
      <c r="M959" s="88"/>
    </row>
    <row r="960">
      <c r="D960" s="3"/>
      <c r="E960" s="3"/>
      <c r="F960" s="3"/>
      <c r="L960" s="88"/>
      <c r="M960" s="88"/>
    </row>
    <row r="961">
      <c r="D961" s="3"/>
      <c r="E961" s="3"/>
      <c r="F961" s="3"/>
      <c r="L961" s="88"/>
      <c r="M961" s="88"/>
    </row>
    <row r="962">
      <c r="D962" s="3"/>
      <c r="E962" s="3"/>
      <c r="F962" s="3"/>
      <c r="L962" s="88"/>
      <c r="M962" s="88"/>
    </row>
    <row r="963">
      <c r="D963" s="3"/>
      <c r="E963" s="3"/>
      <c r="F963" s="3"/>
      <c r="L963" s="88"/>
      <c r="M963" s="88"/>
    </row>
    <row r="964">
      <c r="D964" s="3"/>
      <c r="E964" s="3"/>
      <c r="F964" s="3"/>
      <c r="L964" s="88"/>
      <c r="M964" s="88"/>
    </row>
    <row r="965">
      <c r="D965" s="3"/>
      <c r="E965" s="3"/>
      <c r="F965" s="3"/>
      <c r="L965" s="88"/>
      <c r="M965" s="88"/>
    </row>
    <row r="966">
      <c r="D966" s="3"/>
      <c r="E966" s="3"/>
      <c r="F966" s="3"/>
      <c r="L966" s="88"/>
      <c r="M966" s="88"/>
    </row>
    <row r="967">
      <c r="D967" s="3"/>
      <c r="E967" s="3"/>
      <c r="F967" s="3"/>
      <c r="L967" s="88"/>
      <c r="M967" s="88"/>
    </row>
    <row r="968">
      <c r="D968" s="3"/>
      <c r="E968" s="3"/>
      <c r="F968" s="3"/>
      <c r="L968" s="88"/>
      <c r="M968" s="88"/>
    </row>
    <row r="969">
      <c r="D969" s="3"/>
      <c r="E969" s="3"/>
      <c r="F969" s="3"/>
      <c r="L969" s="88"/>
      <c r="M969" s="88"/>
    </row>
    <row r="970">
      <c r="D970" s="3"/>
      <c r="E970" s="3"/>
      <c r="F970" s="3"/>
      <c r="L970" s="88"/>
      <c r="M970" s="88"/>
    </row>
    <row r="971">
      <c r="D971" s="3"/>
      <c r="E971" s="3"/>
      <c r="F971" s="3"/>
      <c r="L971" s="88"/>
      <c r="M971" s="88"/>
    </row>
    <row r="972">
      <c r="D972" s="3"/>
      <c r="E972" s="3"/>
      <c r="F972" s="3"/>
      <c r="L972" s="88"/>
      <c r="M972" s="88"/>
    </row>
    <row r="973">
      <c r="D973" s="3"/>
      <c r="E973" s="3"/>
      <c r="F973" s="3"/>
      <c r="L973" s="88"/>
      <c r="M973" s="88"/>
    </row>
    <row r="974">
      <c r="D974" s="3"/>
      <c r="E974" s="3"/>
      <c r="F974" s="3"/>
      <c r="L974" s="88"/>
      <c r="M974" s="88"/>
    </row>
    <row r="975">
      <c r="D975" s="3"/>
      <c r="E975" s="3"/>
      <c r="F975" s="3"/>
      <c r="L975" s="88"/>
      <c r="M975" s="88"/>
    </row>
    <row r="976">
      <c r="D976" s="3"/>
      <c r="E976" s="3"/>
      <c r="F976" s="3"/>
      <c r="L976" s="88"/>
      <c r="M976" s="88"/>
    </row>
    <row r="977">
      <c r="D977" s="3"/>
      <c r="E977" s="3"/>
      <c r="F977" s="3"/>
      <c r="L977" s="88"/>
      <c r="M977" s="88"/>
    </row>
    <row r="978">
      <c r="D978" s="3"/>
      <c r="E978" s="3"/>
      <c r="F978" s="3"/>
      <c r="L978" s="88"/>
      <c r="M978" s="88"/>
    </row>
    <row r="979">
      <c r="D979" s="3"/>
      <c r="E979" s="3"/>
      <c r="F979" s="3"/>
      <c r="L979" s="88"/>
      <c r="M979" s="88"/>
    </row>
    <row r="980">
      <c r="D980" s="3"/>
      <c r="E980" s="3"/>
      <c r="F980" s="3"/>
      <c r="L980" s="88"/>
      <c r="M980" s="88"/>
    </row>
    <row r="981">
      <c r="D981" s="3"/>
      <c r="E981" s="3"/>
      <c r="F981" s="3"/>
      <c r="L981" s="88"/>
      <c r="M981" s="88"/>
    </row>
    <row r="982">
      <c r="D982" s="3"/>
      <c r="E982" s="3"/>
      <c r="F982" s="3"/>
      <c r="L982" s="88"/>
      <c r="M982" s="88"/>
    </row>
    <row r="983">
      <c r="D983" s="3"/>
      <c r="E983" s="3"/>
      <c r="F983" s="3"/>
      <c r="L983" s="88"/>
      <c r="M983" s="88"/>
    </row>
    <row r="984">
      <c r="D984" s="3"/>
      <c r="E984" s="3"/>
      <c r="F984" s="3"/>
      <c r="L984" s="88"/>
      <c r="M984" s="88"/>
    </row>
    <row r="985">
      <c r="D985" s="3"/>
      <c r="E985" s="3"/>
      <c r="F985" s="3"/>
      <c r="L985" s="88"/>
      <c r="M985" s="88"/>
    </row>
    <row r="986">
      <c r="D986" s="3"/>
      <c r="E986" s="3"/>
      <c r="F986" s="3"/>
      <c r="L986" s="88"/>
      <c r="M986" s="88"/>
    </row>
    <row r="987">
      <c r="D987" s="3"/>
      <c r="E987" s="3"/>
      <c r="F987" s="3"/>
      <c r="L987" s="88"/>
      <c r="M987" s="88"/>
    </row>
    <row r="988">
      <c r="D988" s="3"/>
      <c r="E988" s="3"/>
      <c r="F988" s="3"/>
      <c r="L988" s="88"/>
      <c r="M988" s="88"/>
    </row>
    <row r="989">
      <c r="D989" s="3"/>
      <c r="E989" s="3"/>
      <c r="F989" s="3"/>
      <c r="L989" s="88"/>
      <c r="M989" s="88"/>
    </row>
    <row r="990">
      <c r="D990" s="3"/>
      <c r="E990" s="3"/>
      <c r="F990" s="3"/>
      <c r="L990" s="88"/>
      <c r="M990" s="88"/>
    </row>
    <row r="991">
      <c r="D991" s="3"/>
      <c r="E991" s="3"/>
      <c r="F991" s="3"/>
      <c r="L991" s="88"/>
      <c r="M991" s="88"/>
    </row>
    <row r="992">
      <c r="D992" s="3"/>
      <c r="E992" s="3"/>
      <c r="F992" s="3"/>
      <c r="L992" s="88"/>
      <c r="M992" s="88"/>
    </row>
    <row r="993">
      <c r="D993" s="3"/>
      <c r="E993" s="3"/>
      <c r="F993" s="3"/>
      <c r="L993" s="88"/>
      <c r="M993" s="88"/>
    </row>
    <row r="994">
      <c r="D994" s="3"/>
      <c r="E994" s="3"/>
      <c r="F994" s="3"/>
      <c r="L994" s="88"/>
      <c r="M994" s="88"/>
    </row>
    <row r="995">
      <c r="D995" s="3"/>
      <c r="E995" s="3"/>
      <c r="F995" s="3"/>
      <c r="L995" s="88"/>
      <c r="M995" s="88"/>
    </row>
    <row r="996">
      <c r="D996" s="3"/>
      <c r="E996" s="3"/>
      <c r="F996" s="3"/>
      <c r="L996" s="88"/>
      <c r="M996" s="88"/>
    </row>
    <row r="997">
      <c r="D997" s="3"/>
      <c r="E997" s="3"/>
      <c r="F997" s="3"/>
      <c r="L997" s="88"/>
      <c r="M997" s="88"/>
    </row>
    <row r="998">
      <c r="D998" s="3"/>
      <c r="E998" s="3"/>
      <c r="F998" s="3"/>
      <c r="L998" s="88"/>
      <c r="M998" s="88"/>
    </row>
    <row r="999">
      <c r="D999" s="3"/>
      <c r="E999" s="3"/>
      <c r="F999" s="3"/>
      <c r="L999" s="88"/>
      <c r="M999" s="88"/>
    </row>
    <row r="1000">
      <c r="D1000" s="3"/>
      <c r="E1000" s="3"/>
      <c r="F1000" s="3"/>
      <c r="L1000" s="88"/>
      <c r="M1000" s="88"/>
    </row>
  </sheetData>
  <mergeCells count="8">
    <mergeCell ref="K1:P1"/>
    <mergeCell ref="H2:I2"/>
    <mergeCell ref="K3:P3"/>
    <mergeCell ref="K10:P10"/>
    <mergeCell ref="K21:P21"/>
    <mergeCell ref="K34:P34"/>
    <mergeCell ref="K44:P44"/>
    <mergeCell ref="K47:P4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9.5"/>
    <col customWidth="1" min="2" max="4" width="17.63"/>
  </cols>
  <sheetData>
    <row r="1">
      <c r="A1" s="89" t="s">
        <v>159</v>
      </c>
      <c r="B1" s="90" t="s">
        <v>160</v>
      </c>
      <c r="C1" s="91"/>
      <c r="D1" s="92"/>
    </row>
    <row r="2">
      <c r="A2" s="93"/>
      <c r="B2" s="2" t="s">
        <v>95</v>
      </c>
      <c r="C2" s="2" t="s">
        <v>96</v>
      </c>
      <c r="D2" s="94" t="s">
        <v>161</v>
      </c>
      <c r="F2" s="95" t="s">
        <v>162</v>
      </c>
      <c r="G2" s="10"/>
      <c r="H2" s="10"/>
      <c r="I2" s="10"/>
      <c r="J2" s="11"/>
      <c r="L2" s="95" t="s">
        <v>163</v>
      </c>
      <c r="M2" s="10"/>
      <c r="N2" s="10"/>
      <c r="O2" s="10"/>
      <c r="P2" s="11"/>
    </row>
    <row r="3">
      <c r="A3" s="96" t="s">
        <v>164</v>
      </c>
      <c r="B3" s="13"/>
      <c r="C3" s="13"/>
      <c r="D3" s="97"/>
      <c r="F3" s="98">
        <v>2024.0</v>
      </c>
      <c r="G3" s="98">
        <v>2025.0</v>
      </c>
      <c r="H3" s="98">
        <v>2026.0</v>
      </c>
      <c r="I3" s="98">
        <v>2027.0</v>
      </c>
      <c r="J3" s="98">
        <v>2028.0</v>
      </c>
      <c r="L3" s="98">
        <v>2024.0</v>
      </c>
      <c r="M3" s="98">
        <v>2025.0</v>
      </c>
      <c r="N3" s="98">
        <v>2026.0</v>
      </c>
      <c r="O3" s="98">
        <v>2027.0</v>
      </c>
      <c r="P3" s="98">
        <v>2028.0</v>
      </c>
    </row>
    <row r="4">
      <c r="A4" s="51" t="s">
        <v>165</v>
      </c>
      <c r="B4" s="99">
        <v>979316.5</v>
      </c>
      <c r="C4" s="99">
        <v>1144072.2</v>
      </c>
      <c r="D4" s="100">
        <v>663036.0</v>
      </c>
      <c r="E4" s="101">
        <v>0.2908</v>
      </c>
      <c r="F4" s="102">
        <f>B4*(1+E4)</f>
        <v>1264101.738</v>
      </c>
      <c r="G4" s="102">
        <f t="shared" ref="G4:J4" si="1">F4*(1+$E$4)</f>
        <v>1631702.524</v>
      </c>
      <c r="H4" s="102">
        <f t="shared" si="1"/>
        <v>2106201.618</v>
      </c>
      <c r="I4" s="102">
        <f t="shared" si="1"/>
        <v>2718685.048</v>
      </c>
      <c r="J4" s="102">
        <f t="shared" si="1"/>
        <v>3509278.66</v>
      </c>
      <c r="L4" s="103">
        <f t="shared" ref="L4:P4" si="2">F40+F45+F74</f>
        <v>18828.81701</v>
      </c>
      <c r="M4" s="103">
        <f t="shared" si="2"/>
        <v>68253.48987</v>
      </c>
      <c r="N4" s="103">
        <f t="shared" si="2"/>
        <v>143173.2891</v>
      </c>
      <c r="O4" s="103">
        <f t="shared" si="2"/>
        <v>271150.9889</v>
      </c>
      <c r="P4" s="103">
        <f t="shared" si="2"/>
        <v>508779.4709</v>
      </c>
    </row>
    <row r="5">
      <c r="A5" s="96" t="s">
        <v>166</v>
      </c>
      <c r="B5" s="104"/>
      <c r="C5" s="104"/>
      <c r="D5" s="105"/>
      <c r="E5" s="106"/>
      <c r="F5" s="107"/>
      <c r="G5" s="108"/>
      <c r="H5" s="108"/>
      <c r="I5" s="108"/>
      <c r="J5" s="109"/>
    </row>
    <row r="6">
      <c r="A6" s="51" t="s">
        <v>167</v>
      </c>
      <c r="B6" s="99">
        <v>522932.7</v>
      </c>
      <c r="C6" s="99">
        <v>428498.2</v>
      </c>
      <c r="D6" s="100">
        <v>414187.7</v>
      </c>
      <c r="E6" s="101"/>
      <c r="F6" s="110">
        <f t="shared" ref="F6:J6" si="3">AVERAGE($B$6:$D$6)</f>
        <v>455206.2</v>
      </c>
      <c r="G6" s="110">
        <f t="shared" si="3"/>
        <v>455206.2</v>
      </c>
      <c r="H6" s="110">
        <f t="shared" si="3"/>
        <v>455206.2</v>
      </c>
      <c r="I6" s="110">
        <f t="shared" si="3"/>
        <v>455206.2</v>
      </c>
      <c r="J6" s="110">
        <f t="shared" si="3"/>
        <v>455206.2</v>
      </c>
    </row>
    <row r="7">
      <c r="A7" s="51" t="s">
        <v>168</v>
      </c>
      <c r="B7" s="99">
        <v>9258.2</v>
      </c>
      <c r="C7" s="99">
        <v>8756.1</v>
      </c>
      <c r="D7" s="100">
        <v>8207.2</v>
      </c>
      <c r="E7" s="101"/>
      <c r="F7" s="110">
        <f t="shared" ref="F7:J7" si="4">AVERAGE($B$7:$D$7)</f>
        <v>8740.5</v>
      </c>
      <c r="G7" s="110">
        <f t="shared" si="4"/>
        <v>8740.5</v>
      </c>
      <c r="H7" s="110">
        <f t="shared" si="4"/>
        <v>8740.5</v>
      </c>
      <c r="I7" s="110">
        <f t="shared" si="4"/>
        <v>8740.5</v>
      </c>
      <c r="J7" s="110">
        <f t="shared" si="4"/>
        <v>8740.5</v>
      </c>
    </row>
    <row r="8">
      <c r="A8" s="51" t="s">
        <v>169</v>
      </c>
      <c r="B8" s="99">
        <v>35.7</v>
      </c>
      <c r="C8" s="99">
        <v>52.4</v>
      </c>
      <c r="D8" s="100">
        <v>-2.7</v>
      </c>
      <c r="E8" s="101"/>
      <c r="F8" s="110">
        <f t="shared" ref="F8:J8" si="5">AVERAGE($B$8:$D$8)</f>
        <v>28.46666667</v>
      </c>
      <c r="G8" s="110">
        <f t="shared" si="5"/>
        <v>28.46666667</v>
      </c>
      <c r="H8" s="110">
        <f t="shared" si="5"/>
        <v>28.46666667</v>
      </c>
      <c r="I8" s="110">
        <f t="shared" si="5"/>
        <v>28.46666667</v>
      </c>
      <c r="J8" s="110">
        <f t="shared" si="5"/>
        <v>28.46666667</v>
      </c>
    </row>
    <row r="9">
      <c r="A9" s="51" t="s">
        <v>41</v>
      </c>
      <c r="B9" s="99">
        <v>11999.4</v>
      </c>
      <c r="C9" s="99">
        <v>11750.0</v>
      </c>
      <c r="D9" s="100">
        <v>5414.2</v>
      </c>
      <c r="E9" s="101"/>
      <c r="F9" s="110">
        <f t="shared" ref="F9:J9" si="6">AVERAGE($B$9:$D$9)</f>
        <v>9721.2</v>
      </c>
      <c r="G9" s="110">
        <f t="shared" si="6"/>
        <v>9721.2</v>
      </c>
      <c r="H9" s="110">
        <f t="shared" si="6"/>
        <v>9721.2</v>
      </c>
      <c r="I9" s="110">
        <f t="shared" si="6"/>
        <v>9721.2</v>
      </c>
      <c r="J9" s="110">
        <f t="shared" si="6"/>
        <v>9721.2</v>
      </c>
    </row>
    <row r="10">
      <c r="A10" s="51" t="s">
        <v>37</v>
      </c>
      <c r="B10" s="99">
        <v>-4800.2</v>
      </c>
      <c r="C10" s="99">
        <v>-7679.8</v>
      </c>
      <c r="D10" s="100">
        <v>-5512.7</v>
      </c>
      <c r="E10" s="101"/>
      <c r="F10" s="110">
        <f t="shared" ref="F10:J10" si="7">AVERAGE($B$10:$D$10)</f>
        <v>-5997.566667</v>
      </c>
      <c r="G10" s="110">
        <f t="shared" si="7"/>
        <v>-5997.566667</v>
      </c>
      <c r="H10" s="110">
        <f t="shared" si="7"/>
        <v>-5997.566667</v>
      </c>
      <c r="I10" s="110">
        <f t="shared" si="7"/>
        <v>-5997.566667</v>
      </c>
      <c r="J10" s="110">
        <f t="shared" si="7"/>
        <v>-5997.566667</v>
      </c>
    </row>
    <row r="11">
      <c r="A11" s="51" t="s">
        <v>170</v>
      </c>
      <c r="B11" s="99">
        <v>-60293.9</v>
      </c>
      <c r="C11" s="99">
        <v>-22422.2</v>
      </c>
      <c r="D11" s="100">
        <v>-5708.8</v>
      </c>
      <c r="E11" s="101"/>
      <c r="F11" s="110">
        <f t="shared" ref="F11:J11" si="8">AVERAGE($B$11:$D$11)</f>
        <v>-29474.96667</v>
      </c>
      <c r="G11" s="110">
        <f t="shared" si="8"/>
        <v>-29474.96667</v>
      </c>
      <c r="H11" s="110">
        <f t="shared" si="8"/>
        <v>-29474.96667</v>
      </c>
      <c r="I11" s="110">
        <f t="shared" si="8"/>
        <v>-29474.96667</v>
      </c>
      <c r="J11" s="110">
        <f t="shared" si="8"/>
        <v>-29474.96667</v>
      </c>
    </row>
    <row r="12">
      <c r="A12" s="51" t="s">
        <v>171</v>
      </c>
      <c r="B12" s="99">
        <v>483.0</v>
      </c>
      <c r="C12" s="99">
        <v>302.4</v>
      </c>
      <c r="D12" s="100">
        <v>7.8</v>
      </c>
      <c r="E12" s="3"/>
      <c r="F12" s="110">
        <f t="shared" ref="F12:J12" si="9">AVERAGE($B$12:$D$12)</f>
        <v>264.4</v>
      </c>
      <c r="G12" s="110">
        <f t="shared" si="9"/>
        <v>264.4</v>
      </c>
      <c r="H12" s="110">
        <f t="shared" si="9"/>
        <v>264.4</v>
      </c>
      <c r="I12" s="110">
        <f t="shared" si="9"/>
        <v>264.4</v>
      </c>
      <c r="J12" s="110">
        <f t="shared" si="9"/>
        <v>264.4</v>
      </c>
    </row>
    <row r="13">
      <c r="A13" s="51" t="s">
        <v>172</v>
      </c>
      <c r="B13" s="99">
        <v>369.1</v>
      </c>
      <c r="C13" s="99">
        <v>-98.9</v>
      </c>
      <c r="D13" s="100">
        <v>273.6</v>
      </c>
      <c r="E13" s="3"/>
      <c r="F13" s="110">
        <f t="shared" ref="F13:J13" si="10">AVERAGE($B$13:$D$13)</f>
        <v>181.2666667</v>
      </c>
      <c r="G13" s="110">
        <f t="shared" si="10"/>
        <v>181.2666667</v>
      </c>
      <c r="H13" s="110">
        <f t="shared" si="10"/>
        <v>181.2666667</v>
      </c>
      <c r="I13" s="110">
        <f t="shared" si="10"/>
        <v>181.2666667</v>
      </c>
      <c r="J13" s="110">
        <f t="shared" si="10"/>
        <v>181.2666667</v>
      </c>
    </row>
    <row r="14">
      <c r="A14" s="51" t="s">
        <v>173</v>
      </c>
      <c r="B14" s="99">
        <v>-3.0</v>
      </c>
      <c r="C14" s="99">
        <v>6.0</v>
      </c>
      <c r="D14" s="100">
        <v>1.2</v>
      </c>
      <c r="E14" s="3"/>
      <c r="F14" s="110">
        <f t="shared" ref="F14:J14" si="11">AVERAGE($B$14:$D$14)</f>
        <v>1.4</v>
      </c>
      <c r="G14" s="110">
        <f t="shared" si="11"/>
        <v>1.4</v>
      </c>
      <c r="H14" s="110">
        <f t="shared" si="11"/>
        <v>1.4</v>
      </c>
      <c r="I14" s="110">
        <f t="shared" si="11"/>
        <v>1.4</v>
      </c>
      <c r="J14" s="110">
        <f t="shared" si="11"/>
        <v>1.4</v>
      </c>
    </row>
    <row r="15">
      <c r="A15" s="51" t="s">
        <v>174</v>
      </c>
      <c r="B15" s="111"/>
      <c r="C15" s="99">
        <v>790.7</v>
      </c>
      <c r="D15" s="100">
        <v>274.4</v>
      </c>
      <c r="E15" s="3"/>
      <c r="F15" s="112">
        <f t="shared" ref="F15:J15" si="12">AVERAGE($B$15:$D$15)</f>
        <v>532.55</v>
      </c>
      <c r="G15" s="112">
        <f t="shared" si="12"/>
        <v>532.55</v>
      </c>
      <c r="H15" s="112">
        <f t="shared" si="12"/>
        <v>532.55</v>
      </c>
      <c r="I15" s="112">
        <f t="shared" si="12"/>
        <v>532.55</v>
      </c>
      <c r="J15" s="112">
        <f t="shared" si="12"/>
        <v>532.55</v>
      </c>
    </row>
    <row r="16">
      <c r="A16" s="51" t="s">
        <v>175</v>
      </c>
      <c r="B16" s="99">
        <v>-12.4</v>
      </c>
      <c r="C16" s="111"/>
      <c r="D16" s="113"/>
      <c r="E16" s="3"/>
      <c r="F16" s="112">
        <f>B16</f>
        <v>-12.4</v>
      </c>
      <c r="G16" s="112">
        <f>B16</f>
        <v>-12.4</v>
      </c>
      <c r="H16" s="112">
        <f>B16</f>
        <v>-12.4</v>
      </c>
      <c r="I16" s="112">
        <f>B16</f>
        <v>-12.4</v>
      </c>
      <c r="J16" s="112">
        <f>F16</f>
        <v>-12.4</v>
      </c>
    </row>
    <row r="17">
      <c r="A17" s="51" t="s">
        <v>176</v>
      </c>
      <c r="B17" s="99">
        <v>473.9</v>
      </c>
      <c r="C17" s="99">
        <v>410.1</v>
      </c>
      <c r="D17" s="100">
        <v>-93.2</v>
      </c>
      <c r="E17" s="101"/>
      <c r="F17" s="110">
        <f t="shared" ref="F17:J17" si="13">AVERAGE($B$17:$D$17)</f>
        <v>263.6</v>
      </c>
      <c r="G17" s="110">
        <f t="shared" si="13"/>
        <v>263.6</v>
      </c>
      <c r="H17" s="110">
        <f t="shared" si="13"/>
        <v>263.6</v>
      </c>
      <c r="I17" s="110">
        <f t="shared" si="13"/>
        <v>263.6</v>
      </c>
      <c r="J17" s="110">
        <f t="shared" si="13"/>
        <v>263.6</v>
      </c>
    </row>
    <row r="18">
      <c r="A18" s="51" t="s">
        <v>177</v>
      </c>
      <c r="B18" s="99">
        <v>-15.8</v>
      </c>
      <c r="C18" s="111"/>
      <c r="D18" s="113"/>
      <c r="E18" s="3"/>
      <c r="F18" s="112">
        <f>B18</f>
        <v>-15.8</v>
      </c>
      <c r="G18" s="112">
        <f>B18</f>
        <v>-15.8</v>
      </c>
      <c r="H18" s="112">
        <f>B18</f>
        <v>-15.8</v>
      </c>
      <c r="I18" s="112">
        <f>B18</f>
        <v>-15.8</v>
      </c>
      <c r="J18" s="112">
        <f>F18</f>
        <v>-15.8</v>
      </c>
    </row>
    <row r="19">
      <c r="A19" s="51" t="s">
        <v>178</v>
      </c>
      <c r="B19" s="99">
        <v>-246.7</v>
      </c>
      <c r="C19" s="99">
        <v>10342.7</v>
      </c>
      <c r="D19" s="100">
        <v>-16115.9</v>
      </c>
      <c r="E19" s="3"/>
      <c r="F19" s="110">
        <f t="shared" ref="F19:J19" si="14">AVERAGE($B$19:$D$19)</f>
        <v>-2006.633333</v>
      </c>
      <c r="G19" s="110">
        <f t="shared" si="14"/>
        <v>-2006.633333</v>
      </c>
      <c r="H19" s="110">
        <f t="shared" si="14"/>
        <v>-2006.633333</v>
      </c>
      <c r="I19" s="110">
        <f t="shared" si="14"/>
        <v>-2006.633333</v>
      </c>
      <c r="J19" s="110">
        <f t="shared" si="14"/>
        <v>-2006.633333</v>
      </c>
    </row>
    <row r="20">
      <c r="A20" s="51" t="s">
        <v>179</v>
      </c>
      <c r="B20" s="99">
        <v>-464.1</v>
      </c>
      <c r="C20" s="99">
        <v>-266.8</v>
      </c>
      <c r="D20" s="100">
        <v>-362.3</v>
      </c>
      <c r="E20" s="3"/>
      <c r="F20" s="110">
        <f t="shared" ref="F20:J20" si="15">AVERAGE($B$20:$D$20)</f>
        <v>-364.4</v>
      </c>
      <c r="G20" s="110">
        <f t="shared" si="15"/>
        <v>-364.4</v>
      </c>
      <c r="H20" s="110">
        <f t="shared" si="15"/>
        <v>-364.4</v>
      </c>
      <c r="I20" s="110">
        <f t="shared" si="15"/>
        <v>-364.4</v>
      </c>
      <c r="J20" s="110">
        <f t="shared" si="15"/>
        <v>-364.4</v>
      </c>
    </row>
    <row r="21">
      <c r="A21" s="51" t="s">
        <v>145</v>
      </c>
      <c r="B21" s="99">
        <v>-338.0</v>
      </c>
      <c r="C21" s="99">
        <v>138.8</v>
      </c>
      <c r="D21" s="100">
        <v>-414.2</v>
      </c>
      <c r="E21" s="3"/>
      <c r="F21" s="110">
        <f t="shared" ref="F21:J21" si="16">AVERAGE($B$21:$D$21)</f>
        <v>-204.4666667</v>
      </c>
      <c r="G21" s="110">
        <f t="shared" si="16"/>
        <v>-204.4666667</v>
      </c>
      <c r="H21" s="110">
        <f t="shared" si="16"/>
        <v>-204.4666667</v>
      </c>
      <c r="I21" s="110">
        <f t="shared" si="16"/>
        <v>-204.4666667</v>
      </c>
      <c r="J21" s="110">
        <f t="shared" si="16"/>
        <v>-204.4666667</v>
      </c>
    </row>
    <row r="22">
      <c r="A22" s="96" t="s">
        <v>180</v>
      </c>
      <c r="B22" s="104"/>
      <c r="C22" s="104"/>
      <c r="D22" s="105"/>
      <c r="E22" s="106"/>
      <c r="F22" s="114"/>
      <c r="G22" s="115"/>
      <c r="H22" s="115"/>
      <c r="I22" s="115"/>
      <c r="J22" s="116"/>
    </row>
    <row r="23">
      <c r="A23" s="51" t="s">
        <v>181</v>
      </c>
      <c r="B23" s="99">
        <v>289.6</v>
      </c>
      <c r="C23" s="99">
        <v>-1354.4</v>
      </c>
      <c r="D23" s="100">
        <v>2649.2</v>
      </c>
      <c r="E23" s="3"/>
      <c r="F23" s="110">
        <f t="shared" ref="F23:J23" si="17">AVERAGE($B$23:$D$23)</f>
        <v>528.1333333</v>
      </c>
      <c r="G23" s="110">
        <f t="shared" si="17"/>
        <v>528.1333333</v>
      </c>
      <c r="H23" s="110">
        <f t="shared" si="17"/>
        <v>528.1333333</v>
      </c>
      <c r="I23" s="110">
        <f t="shared" si="17"/>
        <v>528.1333333</v>
      </c>
      <c r="J23" s="110">
        <f t="shared" si="17"/>
        <v>528.1333333</v>
      </c>
    </row>
    <row r="24">
      <c r="A24" s="51" t="s">
        <v>106</v>
      </c>
      <c r="B24" s="99">
        <v>28442.0</v>
      </c>
      <c r="C24" s="99">
        <v>-32169.9</v>
      </c>
      <c r="D24" s="100">
        <v>-52105.9</v>
      </c>
      <c r="E24" s="3"/>
      <c r="F24" s="110">
        <f t="shared" ref="F24:J24" si="18">AVERAGE($B$24:$D$24)</f>
        <v>-18611.26667</v>
      </c>
      <c r="G24" s="110">
        <f t="shared" si="18"/>
        <v>-18611.26667</v>
      </c>
      <c r="H24" s="110">
        <f t="shared" si="18"/>
        <v>-18611.26667</v>
      </c>
      <c r="I24" s="110">
        <f t="shared" si="18"/>
        <v>-18611.26667</v>
      </c>
      <c r="J24" s="110">
        <f t="shared" si="18"/>
        <v>-18611.26667</v>
      </c>
    </row>
    <row r="25">
      <c r="A25" s="51" t="s">
        <v>108</v>
      </c>
      <c r="B25" s="99">
        <v>959.5</v>
      </c>
      <c r="C25" s="99">
        <v>-868.7</v>
      </c>
      <c r="D25" s="100">
        <v>-157.2</v>
      </c>
      <c r="E25" s="3"/>
      <c r="F25" s="110">
        <f t="shared" ref="F25:J25" si="19">AVERAGE($B$25:$D$25)</f>
        <v>-22.13333333</v>
      </c>
      <c r="G25" s="110">
        <f t="shared" si="19"/>
        <v>-22.13333333</v>
      </c>
      <c r="H25" s="110">
        <f t="shared" si="19"/>
        <v>-22.13333333</v>
      </c>
      <c r="I25" s="110">
        <f t="shared" si="19"/>
        <v>-22.13333333</v>
      </c>
      <c r="J25" s="110">
        <f t="shared" si="19"/>
        <v>-22.13333333</v>
      </c>
    </row>
    <row r="26">
      <c r="A26" s="51" t="s">
        <v>109</v>
      </c>
      <c r="B26" s="99">
        <v>-2.9</v>
      </c>
      <c r="C26" s="99">
        <v>-7.5</v>
      </c>
      <c r="D26" s="100">
        <v>-10.9</v>
      </c>
      <c r="E26" s="3"/>
      <c r="F26" s="110">
        <f t="shared" ref="F26:J26" si="20">AVERAGE($B$26:$D$26)</f>
        <v>-7.1</v>
      </c>
      <c r="G26" s="110">
        <f t="shared" si="20"/>
        <v>-7.1</v>
      </c>
      <c r="H26" s="110">
        <f t="shared" si="20"/>
        <v>-7.1</v>
      </c>
      <c r="I26" s="110">
        <f t="shared" si="20"/>
        <v>-7.1</v>
      </c>
      <c r="J26" s="110">
        <f t="shared" si="20"/>
        <v>-7.1</v>
      </c>
    </row>
    <row r="27">
      <c r="A27" s="51" t="s">
        <v>110</v>
      </c>
      <c r="B27" s="99">
        <v>-29847.9</v>
      </c>
      <c r="C27" s="99">
        <v>-28046.8</v>
      </c>
      <c r="D27" s="100">
        <v>-55748.9</v>
      </c>
      <c r="E27" s="101">
        <v>0.135</v>
      </c>
      <c r="F27" s="110">
        <f>B27*(1+$E$27)</f>
        <v>-33877.3665</v>
      </c>
      <c r="G27" s="117">
        <f t="shared" ref="G27:J27" si="21">F27*(1+$E$27)</f>
        <v>-38450.81098</v>
      </c>
      <c r="H27" s="110">
        <f t="shared" si="21"/>
        <v>-43641.67046</v>
      </c>
      <c r="I27" s="110">
        <f t="shared" si="21"/>
        <v>-49533.29597</v>
      </c>
      <c r="J27" s="117">
        <f t="shared" si="21"/>
        <v>-56220.29093</v>
      </c>
    </row>
    <row r="28">
      <c r="A28" s="51" t="s">
        <v>112</v>
      </c>
      <c r="B28" s="99">
        <v>1878.7</v>
      </c>
      <c r="C28" s="99">
        <v>-1680.6</v>
      </c>
      <c r="D28" s="100">
        <v>-8236.9</v>
      </c>
      <c r="E28" s="101">
        <v>0.046</v>
      </c>
      <c r="F28" s="110">
        <f>B28*(1+$E$28)</f>
        <v>1965.1202</v>
      </c>
      <c r="G28" s="110">
        <f t="shared" ref="G28:J28" si="22">F28*(1+$E$28)</f>
        <v>2055.515729</v>
      </c>
      <c r="H28" s="110">
        <f t="shared" si="22"/>
        <v>2150.069453</v>
      </c>
      <c r="I28" s="110">
        <f t="shared" si="22"/>
        <v>2248.972648</v>
      </c>
      <c r="J28" s="110">
        <f t="shared" si="22"/>
        <v>2352.425389</v>
      </c>
    </row>
    <row r="29">
      <c r="A29" s="51" t="s">
        <v>113</v>
      </c>
      <c r="B29" s="99">
        <v>12530.9</v>
      </c>
      <c r="C29" s="99">
        <v>4450.9</v>
      </c>
      <c r="D29" s="100">
        <v>3899.0</v>
      </c>
      <c r="E29" s="101">
        <f>'Balance Sheet'!F13</f>
        <v>1.034510583</v>
      </c>
      <c r="F29" s="110">
        <f>B29*(1+$E$29)</f>
        <v>25494.24866</v>
      </c>
      <c r="G29" s="117">
        <f>F29*(1+$E$29)</f>
        <v>51868.31871</v>
      </c>
      <c r="H29" s="117">
        <f t="shared" ref="H29:H33" si="23">G29*(1+E29)</f>
        <v>105526.6433</v>
      </c>
      <c r="I29" s="117">
        <f t="shared" ref="I29:I33" si="24">H29*(1+E29)</f>
        <v>214695.0726</v>
      </c>
      <c r="J29" s="118">
        <f t="shared" ref="J29:J33" si="25">I29*(1+E29)</f>
        <v>436799.3973</v>
      </c>
    </row>
    <row r="30">
      <c r="A30" s="51" t="s">
        <v>122</v>
      </c>
      <c r="B30" s="99">
        <v>-720.3</v>
      </c>
      <c r="C30" s="111"/>
      <c r="D30" s="113"/>
      <c r="E30" s="3">
        <f>'Balance Sheet'!F25</f>
        <v>0.3255552171</v>
      </c>
      <c r="F30" s="112">
        <f>B30*(1+E30)</f>
        <v>-954.7974229</v>
      </c>
      <c r="G30" s="119">
        <f t="shared" ref="G30:G33" si="26">F30*(1+E30)</f>
        <v>-1265.636705</v>
      </c>
      <c r="H30" s="119">
        <f t="shared" si="23"/>
        <v>-1677.671338</v>
      </c>
      <c r="I30" s="119">
        <f t="shared" si="24"/>
        <v>-2223.845994</v>
      </c>
      <c r="J30" s="120">
        <f t="shared" si="25"/>
        <v>-2947.83066</v>
      </c>
    </row>
    <row r="31">
      <c r="A31" s="51" t="s">
        <v>128</v>
      </c>
      <c r="B31" s="99">
        <v>847.0</v>
      </c>
      <c r="C31" s="99">
        <v>7594.1</v>
      </c>
      <c r="D31" s="100">
        <v>8298.3</v>
      </c>
      <c r="E31" s="101">
        <v>0.0154</v>
      </c>
      <c r="F31" s="110">
        <f>B31*(1+'Balance Sheet'!F31)</f>
        <v>860.0739363</v>
      </c>
      <c r="G31" s="117">
        <f t="shared" si="26"/>
        <v>873.3190749</v>
      </c>
      <c r="H31" s="117">
        <f t="shared" si="23"/>
        <v>886.7681886</v>
      </c>
      <c r="I31" s="117">
        <f t="shared" si="24"/>
        <v>900.4244187</v>
      </c>
      <c r="J31" s="118">
        <f t="shared" si="25"/>
        <v>914.2909548</v>
      </c>
    </row>
    <row r="32">
      <c r="A32" s="51" t="s">
        <v>129</v>
      </c>
      <c r="B32" s="99">
        <v>-76.3</v>
      </c>
      <c r="C32" s="99">
        <v>205.4</v>
      </c>
      <c r="D32" s="100">
        <v>-670.5</v>
      </c>
      <c r="E32" s="3">
        <f>'Balance Sheet'!F32</f>
        <v>-0.04645074881</v>
      </c>
      <c r="F32" s="110">
        <f t="shared" ref="F32:F38" si="27">B32*(1+E32)</f>
        <v>-72.75580787</v>
      </c>
      <c r="G32" s="117">
        <f t="shared" si="26"/>
        <v>-69.37624611</v>
      </c>
      <c r="H32" s="117">
        <f t="shared" si="23"/>
        <v>-66.15366753</v>
      </c>
      <c r="I32" s="117">
        <f t="shared" si="24"/>
        <v>-63.08078013</v>
      </c>
      <c r="J32" s="118">
        <f t="shared" si="25"/>
        <v>-60.15063066</v>
      </c>
    </row>
    <row r="33">
      <c r="A33" s="51" t="s">
        <v>130</v>
      </c>
      <c r="B33" s="99">
        <v>-3234.9</v>
      </c>
      <c r="C33" s="99">
        <v>12633.4</v>
      </c>
      <c r="D33" s="100">
        <v>3730.9</v>
      </c>
      <c r="E33" s="3">
        <f>'Balance Sheet'!F33</f>
        <v>-0.08878429005</v>
      </c>
      <c r="F33" s="110">
        <f t="shared" si="27"/>
        <v>-2947.6917</v>
      </c>
      <c r="G33" s="117">
        <f t="shared" si="26"/>
        <v>-2685.982985</v>
      </c>
      <c r="H33" s="117">
        <f t="shared" si="23"/>
        <v>-2447.509893</v>
      </c>
      <c r="I33" s="117">
        <f t="shared" si="24"/>
        <v>-2230.209465</v>
      </c>
      <c r="J33" s="118">
        <f t="shared" si="25"/>
        <v>-2032.201901</v>
      </c>
    </row>
    <row r="34">
      <c r="A34" s="51" t="s">
        <v>131</v>
      </c>
      <c r="B34" s="99">
        <v>-11031.6</v>
      </c>
      <c r="C34" s="99">
        <v>25223.9</v>
      </c>
      <c r="D34" s="100">
        <v>843.7</v>
      </c>
      <c r="E34" s="3">
        <f>'Balance Sheet'!F34</f>
        <v>-0.1786550626</v>
      </c>
      <c r="F34" s="110">
        <f t="shared" si="27"/>
        <v>-9060.748811</v>
      </c>
      <c r="G34" s="110">
        <f t="shared" ref="G34:J34" si="28">F34*(1+$E$34)</f>
        <v>-7442.000165</v>
      </c>
      <c r="H34" s="110">
        <f t="shared" si="28"/>
        <v>-6112.449159</v>
      </c>
      <c r="I34" s="110">
        <f t="shared" si="28"/>
        <v>-5020.429172</v>
      </c>
      <c r="J34" s="110">
        <f t="shared" si="28"/>
        <v>-4123.504084</v>
      </c>
    </row>
    <row r="35">
      <c r="A35" s="51" t="s">
        <v>136</v>
      </c>
      <c r="B35" s="99">
        <v>-44466.7</v>
      </c>
      <c r="C35" s="99">
        <v>46578.8</v>
      </c>
      <c r="D35" s="100">
        <v>84322.7</v>
      </c>
      <c r="E35" s="3">
        <f>'Balance Sheet'!F39</f>
        <v>0.01192785098</v>
      </c>
      <c r="F35" s="110">
        <f t="shared" si="27"/>
        <v>-44997.09217</v>
      </c>
      <c r="G35" s="117">
        <f t="shared" ref="G35:J35" si="29">F35*(1+$E$35)</f>
        <v>-45533.81078</v>
      </c>
      <c r="H35" s="117">
        <f t="shared" si="29"/>
        <v>-46076.93129</v>
      </c>
      <c r="I35" s="117">
        <f t="shared" si="29"/>
        <v>-46626.53006</v>
      </c>
      <c r="J35" s="117">
        <f t="shared" si="29"/>
        <v>-47182.68436</v>
      </c>
    </row>
    <row r="36">
      <c r="A36" s="51" t="s">
        <v>182</v>
      </c>
      <c r="B36" s="99">
        <v>13329.9</v>
      </c>
      <c r="C36" s="99">
        <v>101390.5</v>
      </c>
      <c r="D36" s="100">
        <v>154086.0</v>
      </c>
      <c r="E36" s="3">
        <f>'Balance Sheet'!F48</f>
        <v>-0.009068221992</v>
      </c>
      <c r="F36" s="110">
        <f t="shared" si="27"/>
        <v>13209.02151</v>
      </c>
      <c r="G36" s="117">
        <f t="shared" ref="G36:J36" si="30">F36*(1+$E$36)</f>
        <v>13089.23917</v>
      </c>
      <c r="H36" s="117">
        <f t="shared" si="30"/>
        <v>12970.54304</v>
      </c>
      <c r="I36" s="117">
        <f t="shared" si="30"/>
        <v>12852.92328</v>
      </c>
      <c r="J36" s="117">
        <f t="shared" si="30"/>
        <v>12736.37012</v>
      </c>
    </row>
    <row r="37">
      <c r="A37" s="51" t="s">
        <v>143</v>
      </c>
      <c r="B37" s="99">
        <v>-687.2</v>
      </c>
      <c r="C37" s="99">
        <v>-2538.8</v>
      </c>
      <c r="D37" s="100">
        <v>-635.2</v>
      </c>
      <c r="E37" s="3">
        <f>'Balance Sheet'!F46</f>
        <v>-0.006855414061</v>
      </c>
      <c r="F37" s="110">
        <f t="shared" si="27"/>
        <v>-682.4889595</v>
      </c>
      <c r="G37" s="117">
        <f t="shared" ref="G37:J37" si="31">F37*(1+$E$37)</f>
        <v>-677.810215</v>
      </c>
      <c r="H37" s="117">
        <f t="shared" si="31"/>
        <v>-673.1635454</v>
      </c>
      <c r="I37" s="117">
        <f t="shared" si="31"/>
        <v>-668.5487305</v>
      </c>
      <c r="J37" s="117">
        <f t="shared" si="31"/>
        <v>-663.9655522</v>
      </c>
    </row>
    <row r="38">
      <c r="A38" s="51" t="s">
        <v>183</v>
      </c>
      <c r="B38" s="99">
        <v>1401842.4</v>
      </c>
      <c r="C38" s="99">
        <v>1697160.4</v>
      </c>
      <c r="D38" s="100">
        <v>1195658.6</v>
      </c>
      <c r="E38" s="101">
        <v>0.1124</v>
      </c>
      <c r="F38" s="110">
        <f t="shared" si="27"/>
        <v>1559409.486</v>
      </c>
      <c r="G38" s="117">
        <f t="shared" ref="G38:J38" si="32">F38*(1+$E$38)</f>
        <v>1734687.112</v>
      </c>
      <c r="H38" s="117">
        <f t="shared" si="32"/>
        <v>1929665.943</v>
      </c>
      <c r="I38" s="117">
        <f t="shared" si="32"/>
        <v>2146560.395</v>
      </c>
      <c r="J38" s="117">
        <f t="shared" si="32"/>
        <v>2387833.784</v>
      </c>
    </row>
    <row r="39">
      <c r="A39" s="51" t="s">
        <v>184</v>
      </c>
      <c r="B39" s="99">
        <v>-159875.1</v>
      </c>
      <c r="C39" s="99">
        <v>-86561.2</v>
      </c>
      <c r="D39" s="100">
        <v>-83497.9</v>
      </c>
      <c r="E39" s="3"/>
      <c r="F39" s="110">
        <f t="shared" ref="F39:J39" si="33">AVERAGE($B$39:$D$39)</f>
        <v>-109978.0667</v>
      </c>
      <c r="G39" s="110">
        <f t="shared" si="33"/>
        <v>-109978.0667</v>
      </c>
      <c r="H39" s="110">
        <f t="shared" si="33"/>
        <v>-109978.0667</v>
      </c>
      <c r="I39" s="110">
        <f t="shared" si="33"/>
        <v>-109978.0667</v>
      </c>
      <c r="J39" s="110">
        <f t="shared" si="33"/>
        <v>-109978.0667</v>
      </c>
    </row>
    <row r="40">
      <c r="A40" s="121" t="s">
        <v>185</v>
      </c>
      <c r="B40" s="122">
        <v>1241967.3</v>
      </c>
      <c r="C40" s="122">
        <v>1610599.2</v>
      </c>
      <c r="D40" s="123">
        <v>1112160.7</v>
      </c>
      <c r="E40" s="124"/>
      <c r="F40" s="125">
        <f t="shared" ref="F40:J40" si="34">SUM(F23:F39)</f>
        <v>1380254.575</v>
      </c>
      <c r="G40" s="125">
        <f t="shared" si="34"/>
        <v>1578357.643</v>
      </c>
      <c r="H40" s="125">
        <f t="shared" si="34"/>
        <v>1822413.985</v>
      </c>
      <c r="I40" s="125">
        <f t="shared" si="34"/>
        <v>2142801.415</v>
      </c>
      <c r="J40" s="125">
        <f t="shared" si="34"/>
        <v>2599315.206</v>
      </c>
    </row>
    <row r="41">
      <c r="A41" s="96" t="s">
        <v>186</v>
      </c>
      <c r="B41" s="104"/>
      <c r="C41" s="104"/>
      <c r="D41" s="105"/>
      <c r="E41" s="126"/>
      <c r="F41" s="114"/>
      <c r="G41" s="115"/>
      <c r="H41" s="115"/>
      <c r="I41" s="115"/>
      <c r="J41" s="116"/>
    </row>
    <row r="42">
      <c r="A42" s="51" t="s">
        <v>187</v>
      </c>
      <c r="B42" s="99">
        <v>-14142.1</v>
      </c>
      <c r="C42" s="99">
        <v>-125.5</v>
      </c>
      <c r="D42" s="113"/>
      <c r="E42" s="3"/>
      <c r="F42" s="112">
        <f t="shared" ref="F42:J42" si="35">AVERAGE($B$42:$D$42)</f>
        <v>-7133.8</v>
      </c>
      <c r="G42" s="112">
        <f t="shared" si="35"/>
        <v>-7133.8</v>
      </c>
      <c r="H42" s="112">
        <f t="shared" si="35"/>
        <v>-7133.8</v>
      </c>
      <c r="I42" s="112">
        <f t="shared" si="35"/>
        <v>-7133.8</v>
      </c>
      <c r="J42" s="112">
        <f t="shared" si="35"/>
        <v>-7133.8</v>
      </c>
    </row>
    <row r="43">
      <c r="A43" s="51" t="s">
        <v>188</v>
      </c>
      <c r="B43" s="99">
        <v>-62752.0</v>
      </c>
      <c r="C43" s="99">
        <v>-54566.7</v>
      </c>
      <c r="D43" s="100">
        <v>-255888.7</v>
      </c>
      <c r="E43" s="3"/>
      <c r="F43" s="110">
        <f t="shared" ref="F43:J43" si="36">AVERAGE($B$43:$D$43)</f>
        <v>-124402.4667</v>
      </c>
      <c r="G43" s="110">
        <f t="shared" si="36"/>
        <v>-124402.4667</v>
      </c>
      <c r="H43" s="110">
        <f t="shared" si="36"/>
        <v>-124402.4667</v>
      </c>
      <c r="I43" s="110">
        <f t="shared" si="36"/>
        <v>-124402.4667</v>
      </c>
      <c r="J43" s="110">
        <f t="shared" si="36"/>
        <v>-124402.4667</v>
      </c>
    </row>
    <row r="44">
      <c r="A44" s="51" t="s">
        <v>189</v>
      </c>
      <c r="B44" s="99">
        <v>-149387.9</v>
      </c>
      <c r="C44" s="99">
        <v>-183125.9</v>
      </c>
      <c r="D44" s="100">
        <v>-3799.7</v>
      </c>
      <c r="F44" s="110">
        <f t="shared" ref="F44:J44" si="37">AVERAGE($B$44:$D$44)</f>
        <v>-112104.5</v>
      </c>
      <c r="G44" s="110">
        <f t="shared" si="37"/>
        <v>-112104.5</v>
      </c>
      <c r="H44" s="110">
        <f t="shared" si="37"/>
        <v>-112104.5</v>
      </c>
      <c r="I44" s="110">
        <f t="shared" si="37"/>
        <v>-112104.5</v>
      </c>
      <c r="J44" s="110">
        <f t="shared" si="37"/>
        <v>-112104.5</v>
      </c>
    </row>
    <row r="45">
      <c r="A45" s="51" t="s">
        <v>190</v>
      </c>
      <c r="B45" s="99">
        <v>-949816.8</v>
      </c>
      <c r="C45" s="99">
        <v>-1082672.1</v>
      </c>
      <c r="D45" s="100">
        <v>-839195.7</v>
      </c>
      <c r="E45" s="101">
        <v>0.1376</v>
      </c>
      <c r="F45" s="110">
        <f>B45*(1+E45)</f>
        <v>-1080511.592</v>
      </c>
      <c r="G45" s="117">
        <f>F45*(1+E45)</f>
        <v>-1229189.987</v>
      </c>
      <c r="H45" s="117">
        <f>G45*(1+E45)</f>
        <v>-1398326.529</v>
      </c>
      <c r="I45" s="117">
        <f>H45*(1+E45)</f>
        <v>-1590736.259</v>
      </c>
      <c r="J45" s="118">
        <f>I45*(1+E45)</f>
        <v>-1809621.569</v>
      </c>
    </row>
    <row r="46">
      <c r="A46" s="51" t="s">
        <v>191</v>
      </c>
      <c r="B46" s="99">
        <v>-5518.4</v>
      </c>
      <c r="C46" s="99">
        <v>-6954.3</v>
      </c>
      <c r="D46" s="100">
        <v>-9040.7</v>
      </c>
      <c r="F46" s="110">
        <f t="shared" ref="F46:F48" si="39">AVERAGE(B46:D46)</f>
        <v>-7171.133333</v>
      </c>
      <c r="G46" s="117">
        <f t="shared" ref="G46:J46" si="38">F46</f>
        <v>-7171.133333</v>
      </c>
      <c r="H46" s="117">
        <f t="shared" si="38"/>
        <v>-7171.133333</v>
      </c>
      <c r="I46" s="117">
        <f t="shared" si="38"/>
        <v>-7171.133333</v>
      </c>
      <c r="J46" s="117">
        <f t="shared" si="38"/>
        <v>-7171.133333</v>
      </c>
    </row>
    <row r="47">
      <c r="A47" s="51" t="s">
        <v>192</v>
      </c>
      <c r="B47" s="99">
        <v>35698.6</v>
      </c>
      <c r="C47" s="99">
        <v>44963.4</v>
      </c>
      <c r="D47" s="100">
        <v>254604.5</v>
      </c>
      <c r="F47" s="110">
        <f t="shared" si="39"/>
        <v>111755.5</v>
      </c>
      <c r="G47" s="117">
        <f t="shared" ref="G47:J47" si="40">F47</f>
        <v>111755.5</v>
      </c>
      <c r="H47" s="117">
        <f t="shared" si="40"/>
        <v>111755.5</v>
      </c>
      <c r="I47" s="117">
        <f t="shared" si="40"/>
        <v>111755.5</v>
      </c>
      <c r="J47" s="117">
        <f t="shared" si="40"/>
        <v>111755.5</v>
      </c>
    </row>
    <row r="48">
      <c r="A48" s="51" t="s">
        <v>193</v>
      </c>
      <c r="B48" s="99">
        <v>134605.8</v>
      </c>
      <c r="C48" s="99">
        <v>62329.7</v>
      </c>
      <c r="D48" s="100">
        <v>9368.3</v>
      </c>
      <c r="F48" s="110">
        <f t="shared" si="39"/>
        <v>68767.93333</v>
      </c>
      <c r="G48" s="117">
        <f t="shared" ref="G48:J48" si="41">F48</f>
        <v>68767.93333</v>
      </c>
      <c r="H48" s="117">
        <f t="shared" si="41"/>
        <v>68767.93333</v>
      </c>
      <c r="I48" s="117">
        <f t="shared" si="41"/>
        <v>68767.93333</v>
      </c>
      <c r="J48" s="117">
        <f t="shared" si="41"/>
        <v>68767.93333</v>
      </c>
    </row>
    <row r="49">
      <c r="A49" s="51" t="s">
        <v>194</v>
      </c>
      <c r="B49" s="111"/>
      <c r="C49" s="111"/>
      <c r="D49" s="113"/>
      <c r="F49" s="112" t="s">
        <v>195</v>
      </c>
      <c r="G49" s="119" t="s">
        <v>195</v>
      </c>
      <c r="H49" s="119" t="s">
        <v>195</v>
      </c>
      <c r="I49" s="119" t="s">
        <v>195</v>
      </c>
      <c r="J49" s="120" t="s">
        <v>195</v>
      </c>
    </row>
    <row r="50">
      <c r="A50" s="51" t="s">
        <v>196</v>
      </c>
      <c r="B50" s="99">
        <v>703.9</v>
      </c>
      <c r="C50" s="99">
        <v>983.3</v>
      </c>
      <c r="D50" s="100">
        <v>390.4</v>
      </c>
      <c r="F50" s="110">
        <f t="shared" ref="F50:F59" si="43">AVERAGE(B50:D50)</f>
        <v>692.5333333</v>
      </c>
      <c r="G50" s="117">
        <f t="shared" ref="G50:J50" si="42">F50</f>
        <v>692.5333333</v>
      </c>
      <c r="H50" s="117">
        <f t="shared" si="42"/>
        <v>692.5333333</v>
      </c>
      <c r="I50" s="117">
        <f t="shared" si="42"/>
        <v>692.5333333</v>
      </c>
      <c r="J50" s="117">
        <f t="shared" si="42"/>
        <v>692.5333333</v>
      </c>
    </row>
    <row r="51">
      <c r="A51" s="51" t="s">
        <v>197</v>
      </c>
      <c r="B51" s="99">
        <v>3.1</v>
      </c>
      <c r="C51" s="99">
        <v>12.6</v>
      </c>
      <c r="D51" s="113"/>
      <c r="F51" s="110">
        <f t="shared" si="43"/>
        <v>7.85</v>
      </c>
      <c r="G51" s="117">
        <f t="shared" ref="G51:J51" si="44">F51</f>
        <v>7.85</v>
      </c>
      <c r="H51" s="117">
        <f t="shared" si="44"/>
        <v>7.85</v>
      </c>
      <c r="I51" s="117">
        <f t="shared" si="44"/>
        <v>7.85</v>
      </c>
      <c r="J51" s="117">
        <f t="shared" si="44"/>
        <v>7.85</v>
      </c>
    </row>
    <row r="52">
      <c r="A52" s="51" t="s">
        <v>198</v>
      </c>
      <c r="B52" s="99">
        <v>128.0</v>
      </c>
      <c r="C52" s="99">
        <v>2.9</v>
      </c>
      <c r="D52" s="100">
        <v>115.6</v>
      </c>
      <c r="F52" s="110">
        <f t="shared" si="43"/>
        <v>82.16666667</v>
      </c>
      <c r="G52" s="117">
        <f t="shared" ref="G52:J52" si="45">F52</f>
        <v>82.16666667</v>
      </c>
      <c r="H52" s="117">
        <f t="shared" si="45"/>
        <v>82.16666667</v>
      </c>
      <c r="I52" s="117">
        <f t="shared" si="45"/>
        <v>82.16666667</v>
      </c>
      <c r="J52" s="117">
        <f t="shared" si="45"/>
        <v>82.16666667</v>
      </c>
    </row>
    <row r="53">
      <c r="A53" s="51" t="s">
        <v>199</v>
      </c>
      <c r="B53" s="99">
        <v>68.2</v>
      </c>
      <c r="C53" s="99">
        <v>1684.4</v>
      </c>
      <c r="D53" s="100">
        <v>276.3</v>
      </c>
      <c r="F53" s="110">
        <f t="shared" si="43"/>
        <v>676.3</v>
      </c>
      <c r="G53" s="117">
        <f t="shared" ref="G53:J53" si="46">F53</f>
        <v>676.3</v>
      </c>
      <c r="H53" s="117">
        <f t="shared" si="46"/>
        <v>676.3</v>
      </c>
      <c r="I53" s="117">
        <f t="shared" si="46"/>
        <v>676.3</v>
      </c>
      <c r="J53" s="117">
        <f t="shared" si="46"/>
        <v>676.3</v>
      </c>
    </row>
    <row r="54">
      <c r="A54" s="51" t="s">
        <v>200</v>
      </c>
      <c r="B54" s="99">
        <v>55887.2</v>
      </c>
      <c r="C54" s="99">
        <v>18083.7</v>
      </c>
      <c r="D54" s="100">
        <v>5990.9</v>
      </c>
      <c r="F54" s="110">
        <f t="shared" si="43"/>
        <v>26653.93333</v>
      </c>
      <c r="G54" s="117">
        <f t="shared" ref="G54:J54" si="47">F54</f>
        <v>26653.93333</v>
      </c>
      <c r="H54" s="117">
        <f t="shared" si="47"/>
        <v>26653.93333</v>
      </c>
      <c r="I54" s="117">
        <f t="shared" si="47"/>
        <v>26653.93333</v>
      </c>
      <c r="J54" s="117">
        <f t="shared" si="47"/>
        <v>26653.93333</v>
      </c>
    </row>
    <row r="55">
      <c r="A55" s="51" t="s">
        <v>201</v>
      </c>
      <c r="B55" s="99">
        <v>445.1</v>
      </c>
      <c r="C55" s="99">
        <v>266.8</v>
      </c>
      <c r="D55" s="100">
        <v>362.3</v>
      </c>
      <c r="F55" s="110">
        <f t="shared" si="43"/>
        <v>358.0666667</v>
      </c>
      <c r="G55" s="117">
        <f t="shared" ref="G55:J55" si="48">F55</f>
        <v>358.0666667</v>
      </c>
      <c r="H55" s="117">
        <f t="shared" si="48"/>
        <v>358.0666667</v>
      </c>
      <c r="I55" s="117">
        <f t="shared" si="48"/>
        <v>358.0666667</v>
      </c>
      <c r="J55" s="117">
        <f t="shared" si="48"/>
        <v>358.0666667</v>
      </c>
    </row>
    <row r="56">
      <c r="A56" s="51" t="s">
        <v>202</v>
      </c>
      <c r="B56" s="99">
        <v>3076.5</v>
      </c>
      <c r="C56" s="99">
        <v>2749.7</v>
      </c>
      <c r="D56" s="100">
        <v>2136.4</v>
      </c>
      <c r="F56" s="110">
        <f t="shared" si="43"/>
        <v>2654.2</v>
      </c>
      <c r="G56" s="117">
        <f t="shared" ref="G56:J56" si="49">F56</f>
        <v>2654.2</v>
      </c>
      <c r="H56" s="117">
        <f t="shared" si="49"/>
        <v>2654.2</v>
      </c>
      <c r="I56" s="117">
        <f t="shared" si="49"/>
        <v>2654.2</v>
      </c>
      <c r="J56" s="117">
        <f t="shared" si="49"/>
        <v>2654.2</v>
      </c>
    </row>
    <row r="57">
      <c r="A57" s="51" t="s">
        <v>203</v>
      </c>
      <c r="B57" s="99">
        <v>-63.2</v>
      </c>
      <c r="C57" s="111"/>
      <c r="D57" s="100">
        <v>-1200.0</v>
      </c>
      <c r="F57" s="110">
        <f t="shared" si="43"/>
        <v>-631.6</v>
      </c>
      <c r="G57" s="117">
        <f t="shared" ref="G57:J57" si="50">F57</f>
        <v>-631.6</v>
      </c>
      <c r="H57" s="117">
        <f t="shared" si="50"/>
        <v>-631.6</v>
      </c>
      <c r="I57" s="117">
        <f t="shared" si="50"/>
        <v>-631.6</v>
      </c>
      <c r="J57" s="117">
        <f t="shared" si="50"/>
        <v>-631.6</v>
      </c>
    </row>
    <row r="58">
      <c r="A58" s="51" t="s">
        <v>204</v>
      </c>
      <c r="B58" s="99">
        <v>-4056.5</v>
      </c>
      <c r="C58" s="99">
        <v>-2117.1</v>
      </c>
      <c r="D58" s="100">
        <v>-1997.3</v>
      </c>
      <c r="F58" s="110">
        <f t="shared" si="43"/>
        <v>-2723.633333</v>
      </c>
      <c r="G58" s="117">
        <f t="shared" ref="G58:J58" si="51">F58</f>
        <v>-2723.633333</v>
      </c>
      <c r="H58" s="117">
        <f t="shared" si="51"/>
        <v>-2723.633333</v>
      </c>
      <c r="I58" s="117">
        <f t="shared" si="51"/>
        <v>-2723.633333</v>
      </c>
      <c r="J58" s="117">
        <f t="shared" si="51"/>
        <v>-2723.633333</v>
      </c>
    </row>
    <row r="59">
      <c r="A59" s="51" t="s">
        <v>205</v>
      </c>
      <c r="B59" s="99">
        <v>1454.0</v>
      </c>
      <c r="C59" s="99">
        <v>505.4</v>
      </c>
      <c r="D59" s="100">
        <v>683.7</v>
      </c>
      <c r="F59" s="110">
        <f t="shared" si="43"/>
        <v>881.0333333</v>
      </c>
      <c r="G59" s="117">
        <f t="shared" ref="G59:J59" si="52">F59</f>
        <v>881.0333333</v>
      </c>
      <c r="H59" s="117">
        <f t="shared" si="52"/>
        <v>881.0333333</v>
      </c>
      <c r="I59" s="117">
        <f t="shared" si="52"/>
        <v>881.0333333</v>
      </c>
      <c r="J59" s="117">
        <f t="shared" si="52"/>
        <v>881.0333333</v>
      </c>
    </row>
    <row r="60">
      <c r="A60" s="121" t="s">
        <v>206</v>
      </c>
      <c r="B60" s="122">
        <v>-906120.6</v>
      </c>
      <c r="C60" s="122">
        <v>-1190928.3</v>
      </c>
      <c r="D60" s="123">
        <v>-836365.8</v>
      </c>
      <c r="E60" s="124"/>
      <c r="F60" s="125">
        <f t="shared" ref="F60:J60" si="53">SUM(F42:F59)</f>
        <v>-1122149.208</v>
      </c>
      <c r="G60" s="125">
        <f t="shared" si="53"/>
        <v>-1270827.603</v>
      </c>
      <c r="H60" s="125">
        <f t="shared" si="53"/>
        <v>-1439964.146</v>
      </c>
      <c r="I60" s="125">
        <f t="shared" si="53"/>
        <v>-1632373.876</v>
      </c>
      <c r="J60" s="125">
        <f t="shared" si="53"/>
        <v>-1851259.185</v>
      </c>
    </row>
    <row r="61">
      <c r="A61" s="96" t="s">
        <v>207</v>
      </c>
      <c r="B61" s="104"/>
      <c r="C61" s="104"/>
      <c r="D61" s="105"/>
      <c r="E61" s="126"/>
      <c r="F61" s="127"/>
      <c r="G61" s="128"/>
      <c r="H61" s="128"/>
      <c r="I61" s="128"/>
      <c r="J61" s="129"/>
    </row>
    <row r="62">
      <c r="A62" s="51" t="s">
        <v>208</v>
      </c>
      <c r="B62" s="111"/>
      <c r="C62" s="99">
        <v>-111960.0</v>
      </c>
      <c r="D62" s="100">
        <v>35668.4</v>
      </c>
      <c r="F62" s="110">
        <f t="shared" ref="F62:F64" si="55">AVERAGE(B62:D62)</f>
        <v>-38145.8</v>
      </c>
      <c r="G62" s="117">
        <f t="shared" ref="G62:J62" si="54">F62</f>
        <v>-38145.8</v>
      </c>
      <c r="H62" s="117">
        <f t="shared" si="54"/>
        <v>-38145.8</v>
      </c>
      <c r="I62" s="117">
        <f t="shared" si="54"/>
        <v>-38145.8</v>
      </c>
      <c r="J62" s="117">
        <f t="shared" si="54"/>
        <v>-38145.8</v>
      </c>
    </row>
    <row r="63">
      <c r="A63" s="51" t="s">
        <v>209</v>
      </c>
      <c r="B63" s="99">
        <v>27908.6</v>
      </c>
      <c r="C63" s="111"/>
      <c r="D63" s="113"/>
      <c r="F63" s="110">
        <f t="shared" si="55"/>
        <v>27908.6</v>
      </c>
      <c r="G63" s="117">
        <f t="shared" ref="G63:J63" si="56">F63</f>
        <v>27908.6</v>
      </c>
      <c r="H63" s="117">
        <f t="shared" si="56"/>
        <v>27908.6</v>
      </c>
      <c r="I63" s="117">
        <f t="shared" si="56"/>
        <v>27908.6</v>
      </c>
      <c r="J63" s="117">
        <f t="shared" si="56"/>
        <v>27908.6</v>
      </c>
    </row>
    <row r="64">
      <c r="A64" s="51" t="s">
        <v>210</v>
      </c>
      <c r="B64" s="99">
        <v>85700.0</v>
      </c>
      <c r="C64" s="99">
        <v>198293.6</v>
      </c>
      <c r="D64" s="100">
        <v>364592.8</v>
      </c>
      <c r="F64" s="110">
        <f t="shared" si="55"/>
        <v>216195.4667</v>
      </c>
      <c r="G64" s="117">
        <f t="shared" ref="G64:J64" si="57">F64</f>
        <v>216195.4667</v>
      </c>
      <c r="H64" s="117">
        <f t="shared" si="57"/>
        <v>216195.4667</v>
      </c>
      <c r="I64" s="117">
        <f t="shared" si="57"/>
        <v>216195.4667</v>
      </c>
      <c r="J64" s="117">
        <f t="shared" si="57"/>
        <v>216195.4667</v>
      </c>
    </row>
    <row r="65">
      <c r="A65" s="51" t="s">
        <v>211</v>
      </c>
      <c r="B65" s="99">
        <v>-18100.0</v>
      </c>
      <c r="C65" s="99">
        <v>-4400.0</v>
      </c>
      <c r="D65" s="100">
        <v>-2600.0</v>
      </c>
      <c r="E65" s="3">
        <f>'Balance Sheet'!F42</f>
        <v>0.09536129552</v>
      </c>
      <c r="F65" s="110">
        <f>B65*(1+E65)</f>
        <v>-19826.03945</v>
      </c>
      <c r="G65" s="117">
        <f t="shared" ref="G65:J65" si="58">F65*(1+$E$65)</f>
        <v>-21716.67626</v>
      </c>
      <c r="H65" s="117">
        <f t="shared" si="58"/>
        <v>-23787.60664</v>
      </c>
      <c r="I65" s="117">
        <f t="shared" si="58"/>
        <v>-26056.02362</v>
      </c>
      <c r="J65" s="117">
        <f t="shared" si="58"/>
        <v>-28540.75979</v>
      </c>
    </row>
    <row r="66">
      <c r="A66" s="51" t="s">
        <v>212</v>
      </c>
      <c r="B66" s="99">
        <v>2450.0</v>
      </c>
      <c r="C66" s="99">
        <v>2670.0</v>
      </c>
      <c r="D66" s="100">
        <v>1510.0</v>
      </c>
      <c r="F66" s="110">
        <f>AVERAGE(B66:D66)</f>
        <v>2210</v>
      </c>
      <c r="G66" s="117">
        <f t="shared" ref="G66:J66" si="59">F66</f>
        <v>2210</v>
      </c>
      <c r="H66" s="117">
        <f t="shared" si="59"/>
        <v>2210</v>
      </c>
      <c r="I66" s="117">
        <f t="shared" si="59"/>
        <v>2210</v>
      </c>
      <c r="J66" s="117">
        <f t="shared" si="59"/>
        <v>2210</v>
      </c>
    </row>
    <row r="67">
      <c r="A67" s="51" t="s">
        <v>213</v>
      </c>
      <c r="B67" s="99">
        <v>-1756.9</v>
      </c>
      <c r="C67" s="99">
        <v>-166.7</v>
      </c>
      <c r="D67" s="113"/>
      <c r="E67" s="3">
        <f>'Balance Sheet'!F43</f>
        <v>-0.07920168067</v>
      </c>
      <c r="F67" s="110">
        <f>B67*(1+E67)</f>
        <v>-1617.750567</v>
      </c>
      <c r="G67" s="117">
        <f t="shared" ref="G67:J67" si="60">F67*(1+$E$67)</f>
        <v>-1489.622003</v>
      </c>
      <c r="H67" s="117">
        <f t="shared" si="60"/>
        <v>-1371.641437</v>
      </c>
      <c r="I67" s="117">
        <f t="shared" si="60"/>
        <v>-1263.00513</v>
      </c>
      <c r="J67" s="117">
        <f t="shared" si="60"/>
        <v>-1162.973001</v>
      </c>
    </row>
    <row r="68">
      <c r="A68" s="51" t="s">
        <v>214</v>
      </c>
      <c r="B68" s="99">
        <v>-88.7</v>
      </c>
      <c r="C68" s="99">
        <v>-414.3</v>
      </c>
      <c r="D68" s="100">
        <v>-737.7</v>
      </c>
      <c r="F68" s="110">
        <f t="shared" ref="F68:F77" si="62">AVERAGE(B68:D68)</f>
        <v>-413.5666667</v>
      </c>
      <c r="G68" s="117">
        <f t="shared" ref="G68:J68" si="61">F68</f>
        <v>-413.5666667</v>
      </c>
      <c r="H68" s="117">
        <f t="shared" si="61"/>
        <v>-413.5666667</v>
      </c>
      <c r="I68" s="117">
        <f t="shared" si="61"/>
        <v>-413.5666667</v>
      </c>
      <c r="J68" s="117">
        <f t="shared" si="61"/>
        <v>-413.5666667</v>
      </c>
    </row>
    <row r="69">
      <c r="A69" s="51" t="s">
        <v>215</v>
      </c>
      <c r="B69" s="111"/>
      <c r="C69" s="99">
        <v>-871.6</v>
      </c>
      <c r="D69" s="113"/>
      <c r="F69" s="110">
        <f t="shared" si="62"/>
        <v>-871.6</v>
      </c>
      <c r="G69" s="117">
        <f t="shared" ref="G69:J69" si="63">F69</f>
        <v>-871.6</v>
      </c>
      <c r="H69" s="117">
        <f t="shared" si="63"/>
        <v>-871.6</v>
      </c>
      <c r="I69" s="117">
        <f t="shared" si="63"/>
        <v>-871.6</v>
      </c>
      <c r="J69" s="117">
        <f t="shared" si="63"/>
        <v>-871.6</v>
      </c>
    </row>
    <row r="70">
      <c r="A70" s="51" t="s">
        <v>216</v>
      </c>
      <c r="B70" s="99">
        <v>-2854.3</v>
      </c>
      <c r="C70" s="99">
        <v>-2428.3</v>
      </c>
      <c r="D70" s="100">
        <v>-1985.3</v>
      </c>
      <c r="F70" s="110">
        <f t="shared" si="62"/>
        <v>-2422.633333</v>
      </c>
      <c r="G70" s="117">
        <f t="shared" ref="G70:J70" si="64">F70</f>
        <v>-2422.633333</v>
      </c>
      <c r="H70" s="117">
        <f t="shared" si="64"/>
        <v>-2422.633333</v>
      </c>
      <c r="I70" s="117">
        <f t="shared" si="64"/>
        <v>-2422.633333</v>
      </c>
      <c r="J70" s="117">
        <f t="shared" si="64"/>
        <v>-2422.633333</v>
      </c>
    </row>
    <row r="71">
      <c r="A71" s="51" t="s">
        <v>217</v>
      </c>
      <c r="B71" s="99">
        <v>-17359.0</v>
      </c>
      <c r="C71" s="99">
        <v>-12218.6</v>
      </c>
      <c r="D71" s="100">
        <v>-3833.6</v>
      </c>
      <c r="F71" s="110">
        <f t="shared" si="62"/>
        <v>-11137.06667</v>
      </c>
      <c r="G71" s="117">
        <f t="shared" ref="G71:J71" si="65">F71</f>
        <v>-11137.06667</v>
      </c>
      <c r="H71" s="117">
        <f t="shared" si="65"/>
        <v>-11137.06667</v>
      </c>
      <c r="I71" s="117">
        <f t="shared" si="65"/>
        <v>-11137.06667</v>
      </c>
      <c r="J71" s="117">
        <f t="shared" si="65"/>
        <v>-11137.06667</v>
      </c>
    </row>
    <row r="72">
      <c r="A72" s="51" t="s">
        <v>218</v>
      </c>
      <c r="B72" s="99">
        <v>230.1</v>
      </c>
      <c r="C72" s="99">
        <v>271.4</v>
      </c>
      <c r="D72" s="100">
        <v>469.0</v>
      </c>
      <c r="F72" s="110">
        <f t="shared" si="62"/>
        <v>323.5</v>
      </c>
      <c r="G72" s="117">
        <f t="shared" ref="G72:J72" si="66">F72</f>
        <v>323.5</v>
      </c>
      <c r="H72" s="117">
        <f t="shared" si="66"/>
        <v>323.5</v>
      </c>
      <c r="I72" s="117">
        <f t="shared" si="66"/>
        <v>323.5</v>
      </c>
      <c r="J72" s="117">
        <f t="shared" si="66"/>
        <v>323.5</v>
      </c>
    </row>
    <row r="73">
      <c r="A73" s="51" t="s">
        <v>219</v>
      </c>
      <c r="B73" s="99">
        <v>-367.4</v>
      </c>
      <c r="C73" s="99">
        <v>-62.1</v>
      </c>
      <c r="D73" s="100">
        <v>-36.8</v>
      </c>
      <c r="F73" s="110">
        <f t="shared" si="62"/>
        <v>-155.4333333</v>
      </c>
      <c r="G73" s="117">
        <f t="shared" ref="G73:J73" si="67">F73</f>
        <v>-155.4333333</v>
      </c>
      <c r="H73" s="117">
        <f t="shared" si="67"/>
        <v>-155.4333333</v>
      </c>
      <c r="I73" s="117">
        <f t="shared" si="67"/>
        <v>-155.4333333</v>
      </c>
      <c r="J73" s="117">
        <f t="shared" si="67"/>
        <v>-155.4333333</v>
      </c>
    </row>
    <row r="74">
      <c r="A74" s="51" t="s">
        <v>220</v>
      </c>
      <c r="B74" s="99">
        <v>-291721.9</v>
      </c>
      <c r="C74" s="99">
        <v>-285234.2</v>
      </c>
      <c r="D74" s="100">
        <v>-265786.4</v>
      </c>
      <c r="F74" s="110">
        <f t="shared" si="62"/>
        <v>-280914.1667</v>
      </c>
      <c r="G74" s="117">
        <f t="shared" ref="G74:J74" si="68">F74</f>
        <v>-280914.1667</v>
      </c>
      <c r="H74" s="117">
        <f t="shared" si="68"/>
        <v>-280914.1667</v>
      </c>
      <c r="I74" s="117">
        <f t="shared" si="68"/>
        <v>-280914.1667</v>
      </c>
      <c r="J74" s="117">
        <f t="shared" si="68"/>
        <v>-280914.1667</v>
      </c>
    </row>
    <row r="75">
      <c r="A75" s="51" t="s">
        <v>221</v>
      </c>
      <c r="B75" s="111"/>
      <c r="C75" s="111"/>
      <c r="D75" s="100">
        <v>9451.8</v>
      </c>
      <c r="F75" s="110">
        <f t="shared" si="62"/>
        <v>9451.8</v>
      </c>
      <c r="G75" s="117">
        <f t="shared" ref="G75:J75" si="69">F75</f>
        <v>9451.8</v>
      </c>
      <c r="H75" s="117">
        <f t="shared" si="69"/>
        <v>9451.8</v>
      </c>
      <c r="I75" s="117">
        <f t="shared" si="69"/>
        <v>9451.8</v>
      </c>
      <c r="J75" s="117">
        <f t="shared" si="69"/>
        <v>9451.8</v>
      </c>
    </row>
    <row r="76">
      <c r="A76" s="51" t="s">
        <v>222</v>
      </c>
      <c r="B76" s="99">
        <v>16.5</v>
      </c>
      <c r="C76" s="99">
        <v>13.2</v>
      </c>
      <c r="D76" s="100">
        <v>11.3</v>
      </c>
      <c r="F76" s="110">
        <f t="shared" si="62"/>
        <v>13.66666667</v>
      </c>
      <c r="G76" s="117">
        <f t="shared" ref="G76:J76" si="70">F76</f>
        <v>13.66666667</v>
      </c>
      <c r="H76" s="117">
        <f t="shared" si="70"/>
        <v>13.66666667</v>
      </c>
      <c r="I76" s="117">
        <f t="shared" si="70"/>
        <v>13.66666667</v>
      </c>
      <c r="J76" s="117">
        <f t="shared" si="70"/>
        <v>13.66666667</v>
      </c>
    </row>
    <row r="77">
      <c r="A77" s="51" t="s">
        <v>223</v>
      </c>
      <c r="B77" s="99">
        <v>11048.8</v>
      </c>
      <c r="C77" s="99">
        <v>16263.6</v>
      </c>
      <c r="D77" s="100">
        <v>-115.0</v>
      </c>
      <c r="F77" s="110">
        <f t="shared" si="62"/>
        <v>9065.8</v>
      </c>
      <c r="G77" s="117">
        <f t="shared" ref="G77:J77" si="71">F77</f>
        <v>9065.8</v>
      </c>
      <c r="H77" s="117">
        <f t="shared" si="71"/>
        <v>9065.8</v>
      </c>
      <c r="I77" s="117">
        <f t="shared" si="71"/>
        <v>9065.8</v>
      </c>
      <c r="J77" s="117">
        <f t="shared" si="71"/>
        <v>9065.8</v>
      </c>
    </row>
    <row r="78">
      <c r="A78" s="121" t="s">
        <v>224</v>
      </c>
      <c r="B78" s="122">
        <v>-204894.2</v>
      </c>
      <c r="C78" s="122">
        <v>-200244.0</v>
      </c>
      <c r="D78" s="123">
        <v>136608.5</v>
      </c>
      <c r="E78" s="124"/>
      <c r="F78" s="125">
        <f t="shared" ref="F78:J78" si="72">SUM(F62:F77)</f>
        <v>-90335.22335</v>
      </c>
      <c r="G78" s="125">
        <f t="shared" si="72"/>
        <v>-92097.73159</v>
      </c>
      <c r="H78" s="125">
        <f t="shared" si="72"/>
        <v>-94050.68141</v>
      </c>
      <c r="I78" s="125">
        <f t="shared" si="72"/>
        <v>-96210.46209</v>
      </c>
      <c r="J78" s="125">
        <f t="shared" si="72"/>
        <v>-98595.16613</v>
      </c>
    </row>
    <row r="79">
      <c r="A79" s="51" t="s">
        <v>225</v>
      </c>
      <c r="B79" s="99">
        <v>-8338.8</v>
      </c>
      <c r="C79" s="99">
        <v>58397.0</v>
      </c>
      <c r="D79" s="100">
        <v>-7583.8</v>
      </c>
      <c r="F79" s="110">
        <f t="shared" ref="F79:F82" si="74">AVERAGE(B79:D79)</f>
        <v>14158.13333</v>
      </c>
      <c r="G79" s="117">
        <f t="shared" ref="G79:J79" si="73">F79</f>
        <v>14158.13333</v>
      </c>
      <c r="H79" s="117">
        <f t="shared" si="73"/>
        <v>14158.13333</v>
      </c>
      <c r="I79" s="117">
        <f t="shared" si="73"/>
        <v>14158.13333</v>
      </c>
      <c r="J79" s="117">
        <f t="shared" si="73"/>
        <v>14158.13333</v>
      </c>
    </row>
    <row r="80">
      <c r="A80" s="51" t="s">
        <v>226</v>
      </c>
      <c r="B80" s="99">
        <v>122613.7</v>
      </c>
      <c r="C80" s="99">
        <v>277823.9</v>
      </c>
      <c r="D80" s="100">
        <v>404819.6</v>
      </c>
      <c r="F80" s="110">
        <f t="shared" si="74"/>
        <v>268419.0667</v>
      </c>
      <c r="G80" s="117">
        <f t="shared" ref="G80:J80" si="75">F80</f>
        <v>268419.0667</v>
      </c>
      <c r="H80" s="117">
        <f t="shared" si="75"/>
        <v>268419.0667</v>
      </c>
      <c r="I80" s="117">
        <f t="shared" si="75"/>
        <v>268419.0667</v>
      </c>
      <c r="J80" s="117">
        <f t="shared" si="75"/>
        <v>268419.0667</v>
      </c>
    </row>
    <row r="81">
      <c r="A81" s="51" t="s">
        <v>227</v>
      </c>
      <c r="B81" s="99">
        <v>1342814.1</v>
      </c>
      <c r="C81" s="99">
        <v>1064990.2</v>
      </c>
      <c r="D81" s="100">
        <v>660170.6</v>
      </c>
      <c r="F81" s="110">
        <f t="shared" si="74"/>
        <v>1022658.3</v>
      </c>
      <c r="G81" s="117">
        <f t="shared" ref="G81:J81" si="76">F81</f>
        <v>1022658.3</v>
      </c>
      <c r="H81" s="117">
        <f t="shared" si="76"/>
        <v>1022658.3</v>
      </c>
      <c r="I81" s="117">
        <f t="shared" si="76"/>
        <v>1022658.3</v>
      </c>
      <c r="J81" s="117">
        <f t="shared" si="76"/>
        <v>1022658.3</v>
      </c>
    </row>
    <row r="82">
      <c r="A82" s="121" t="s">
        <v>228</v>
      </c>
      <c r="B82" s="122">
        <v>1465427.8</v>
      </c>
      <c r="C82" s="122">
        <v>1342814.1</v>
      </c>
      <c r="D82" s="123">
        <v>1064990.2</v>
      </c>
      <c r="E82" s="124"/>
      <c r="F82" s="125">
        <f t="shared" si="74"/>
        <v>1291077.367</v>
      </c>
      <c r="G82" s="130">
        <f t="shared" ref="G82:J82" si="77">F82</f>
        <v>1291077.367</v>
      </c>
      <c r="H82" s="130">
        <f t="shared" si="77"/>
        <v>1291077.367</v>
      </c>
      <c r="I82" s="130">
        <f t="shared" si="77"/>
        <v>1291077.367</v>
      </c>
      <c r="J82" s="130">
        <f t="shared" si="77"/>
        <v>1291077.367</v>
      </c>
    </row>
    <row r="83">
      <c r="A83" s="51" t="s">
        <v>229</v>
      </c>
      <c r="B83" s="75">
        <v>3064475.0</v>
      </c>
      <c r="C83" s="75">
        <v>2693837.0</v>
      </c>
      <c r="D83" s="131" t="s">
        <v>195</v>
      </c>
      <c r="E83" s="101"/>
      <c r="F83" s="112">
        <f>AVERAGE(B83:C83)</f>
        <v>2879156</v>
      </c>
      <c r="G83" s="119">
        <f t="shared" ref="G83:J83" si="78">F83*(1+$E$83)</f>
        <v>2879156</v>
      </c>
      <c r="H83" s="119">
        <f t="shared" si="78"/>
        <v>2879156</v>
      </c>
      <c r="I83" s="119">
        <f t="shared" si="78"/>
        <v>2879156</v>
      </c>
      <c r="J83" s="119">
        <f t="shared" si="78"/>
        <v>2879156</v>
      </c>
    </row>
    <row r="84">
      <c r="A84" s="96" t="s">
        <v>186</v>
      </c>
      <c r="B84" s="104"/>
      <c r="C84" s="104"/>
      <c r="D84" s="105"/>
      <c r="E84" s="126"/>
      <c r="F84" s="127"/>
      <c r="G84" s="128"/>
      <c r="H84" s="128"/>
      <c r="I84" s="128"/>
      <c r="J84" s="129"/>
    </row>
    <row r="85">
      <c r="A85" s="51" t="s">
        <v>190</v>
      </c>
      <c r="B85" s="99">
        <v>-949816.8</v>
      </c>
      <c r="C85" s="99">
        <v>-1082672.1</v>
      </c>
      <c r="D85" s="100">
        <v>-839195.7</v>
      </c>
      <c r="F85" s="110">
        <f t="shared" ref="F85:F86" si="80">AVERAGE(B85:D85)</f>
        <v>-957228.2</v>
      </c>
      <c r="G85" s="117">
        <f t="shared" ref="G85:J85" si="79">F85</f>
        <v>-957228.2</v>
      </c>
      <c r="H85" s="117">
        <f t="shared" si="79"/>
        <v>-957228.2</v>
      </c>
      <c r="I85" s="117">
        <f t="shared" si="79"/>
        <v>-957228.2</v>
      </c>
      <c r="J85" s="117">
        <f t="shared" si="79"/>
        <v>-957228.2</v>
      </c>
    </row>
    <row r="86">
      <c r="A86" s="51" t="s">
        <v>230</v>
      </c>
      <c r="B86" s="99">
        <v>47544.7</v>
      </c>
      <c r="C86" s="99">
        <v>7046.1</v>
      </c>
      <c r="D86" s="100">
        <v>821.3</v>
      </c>
      <c r="F86" s="110">
        <f t="shared" si="80"/>
        <v>18470.7</v>
      </c>
      <c r="G86" s="117">
        <f t="shared" ref="G86:J86" si="81">F86</f>
        <v>18470.7</v>
      </c>
      <c r="H86" s="117">
        <f t="shared" si="81"/>
        <v>18470.7</v>
      </c>
      <c r="I86" s="117">
        <f t="shared" si="81"/>
        <v>18470.7</v>
      </c>
      <c r="J86" s="117">
        <f t="shared" si="81"/>
        <v>18470.7</v>
      </c>
    </row>
    <row r="87">
      <c r="A87" s="51" t="s">
        <v>231</v>
      </c>
      <c r="B87" s="132" t="s">
        <v>195</v>
      </c>
      <c r="C87" s="132" t="s">
        <v>195</v>
      </c>
      <c r="D87" s="131" t="s">
        <v>195</v>
      </c>
      <c r="F87" s="112" t="s">
        <v>195</v>
      </c>
      <c r="G87" s="119" t="s">
        <v>195</v>
      </c>
      <c r="H87" s="119" t="s">
        <v>195</v>
      </c>
      <c r="I87" s="119" t="s">
        <v>195</v>
      </c>
      <c r="J87" s="120" t="s">
        <v>195</v>
      </c>
    </row>
    <row r="88">
      <c r="A88" s="96" t="s">
        <v>186</v>
      </c>
      <c r="B88" s="104"/>
      <c r="C88" s="104"/>
      <c r="D88" s="105"/>
      <c r="E88" s="126"/>
      <c r="F88" s="127"/>
      <c r="G88" s="128"/>
      <c r="H88" s="128"/>
      <c r="I88" s="128"/>
      <c r="J88" s="129"/>
    </row>
    <row r="89">
      <c r="A89" s="54" t="s">
        <v>230</v>
      </c>
      <c r="B89" s="133">
        <v>1.2</v>
      </c>
      <c r="C89" s="133">
        <v>5.3</v>
      </c>
      <c r="D89" s="134">
        <v>6.6</v>
      </c>
      <c r="F89" s="135">
        <f>AVERAGE(B89:D89)</f>
        <v>4.366666667</v>
      </c>
      <c r="G89" s="136">
        <f t="shared" ref="G89:J89" si="82">F89</f>
        <v>4.366666667</v>
      </c>
      <c r="H89" s="136">
        <f t="shared" si="82"/>
        <v>4.366666667</v>
      </c>
      <c r="I89" s="136">
        <f t="shared" si="82"/>
        <v>4.366666667</v>
      </c>
      <c r="J89" s="136">
        <f t="shared" si="82"/>
        <v>4.366666667</v>
      </c>
    </row>
    <row r="90">
      <c r="A90" s="1" t="s">
        <v>82</v>
      </c>
      <c r="B90" s="137">
        <f t="shared" ref="B90:D90" si="83">B40+B45+B74</f>
        <v>428.6</v>
      </c>
      <c r="C90" s="137">
        <f t="shared" si="83"/>
        <v>242692.9</v>
      </c>
      <c r="D90" s="137">
        <f t="shared" si="83"/>
        <v>7178.6</v>
      </c>
    </row>
  </sheetData>
  <mergeCells count="4">
    <mergeCell ref="A1:A2"/>
    <mergeCell ref="B1:D1"/>
    <mergeCell ref="F2:J2"/>
    <mergeCell ref="L2:P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38"/>
    <col customWidth="1" min="2" max="2" width="12.0"/>
    <col customWidth="1" min="3" max="3" width="16.63"/>
    <col customWidth="1" min="4" max="4" width="17.63"/>
    <col customWidth="1" min="5" max="5" width="19.38"/>
    <col customWidth="1" min="6" max="6" width="16.63"/>
  </cols>
  <sheetData>
    <row r="1">
      <c r="A1" s="57" t="s">
        <v>232</v>
      </c>
      <c r="B1" s="57" t="s">
        <v>233</v>
      </c>
      <c r="C1" s="57" t="s">
        <v>234</v>
      </c>
      <c r="D1" s="57" t="s">
        <v>26</v>
      </c>
    </row>
    <row r="2">
      <c r="A2" s="138">
        <f>(B2-C2)+D2</f>
        <v>958183.2</v>
      </c>
      <c r="B2" s="139">
        <f>'Balance Sheet'!B8</f>
        <v>201313.9</v>
      </c>
      <c r="C2" s="139">
        <f>'Balance Sheet'!C8</f>
        <v>229755.9</v>
      </c>
      <c r="D2" s="139">
        <f>B55</f>
        <v>986625.2</v>
      </c>
    </row>
    <row r="4">
      <c r="A4" s="57" t="s">
        <v>235</v>
      </c>
      <c r="B4" s="57" t="s">
        <v>236</v>
      </c>
      <c r="C4" s="57" t="s">
        <v>237</v>
      </c>
      <c r="D4" s="57" t="s">
        <v>78</v>
      </c>
      <c r="E4" s="57" t="s">
        <v>238</v>
      </c>
      <c r="F4" s="57" t="s">
        <v>239</v>
      </c>
    </row>
    <row r="5">
      <c r="A5" s="140">
        <f>(B5+C5+E5)/F5</f>
        <v>0.1719997163</v>
      </c>
      <c r="B5" s="139">
        <f>'Income Statement'!B33</f>
        <v>851027.7</v>
      </c>
      <c r="C5" s="141">
        <f>'Income Statement'!B25*(1-D5)</f>
        <v>52395.50139</v>
      </c>
      <c r="D5" s="142">
        <f>'Income Statement'!B32/'Income Statement'!B31</f>
        <v>0.1309983034</v>
      </c>
      <c r="E5" s="141">
        <f>'Income Statement'!B52</f>
        <v>-712.3</v>
      </c>
      <c r="F5" s="141">
        <f>('Balance Sheet'!B27+'Balance Sheet'!C27)/2</f>
        <v>5248327.85</v>
      </c>
    </row>
    <row r="7">
      <c r="A7" s="57" t="s">
        <v>240</v>
      </c>
      <c r="B7" s="57" t="s">
        <v>241</v>
      </c>
      <c r="C7" s="57" t="s">
        <v>239</v>
      </c>
    </row>
    <row r="8">
      <c r="A8" s="138">
        <f>B8/C8</f>
        <v>0.4118903891</v>
      </c>
      <c r="B8" s="139">
        <f>B45</f>
        <v>2161735.8</v>
      </c>
      <c r="C8" s="141">
        <f>F5</f>
        <v>5248327.85</v>
      </c>
      <c r="H8" s="95" t="s">
        <v>242</v>
      </c>
      <c r="I8" s="10"/>
      <c r="J8" s="10"/>
      <c r="K8" s="10"/>
      <c r="L8" s="10"/>
      <c r="M8" s="11"/>
    </row>
    <row r="9">
      <c r="H9" s="143" t="s">
        <v>243</v>
      </c>
      <c r="I9" s="91"/>
      <c r="J9" s="92"/>
      <c r="K9" s="143" t="s">
        <v>244</v>
      </c>
      <c r="L9" s="91"/>
      <c r="M9" s="92"/>
    </row>
    <row r="10">
      <c r="A10" s="57" t="s">
        <v>245</v>
      </c>
      <c r="B10" s="144" t="str">
        <f t="shared" ref="B10:C10" si="1">B4</f>
        <v>NI Available </v>
      </c>
      <c r="C10" s="144" t="str">
        <f t="shared" si="1"/>
        <v>Interest</v>
      </c>
      <c r="D10" s="144" t="str">
        <f t="shared" ref="D10:D11" si="3">E4</f>
        <v>Noncontrolling Interest</v>
      </c>
      <c r="E10" s="144" t="str">
        <f t="shared" ref="E10:E11" si="4">B7</f>
        <v>Sales </v>
      </c>
      <c r="H10" s="145"/>
      <c r="I10" s="146"/>
      <c r="J10" s="147"/>
      <c r="K10" s="145"/>
      <c r="L10" s="146"/>
      <c r="M10" s="147"/>
    </row>
    <row r="11">
      <c r="A11" s="140">
        <f>(B11+C11+D11)/E11</f>
        <v>0.4175861367</v>
      </c>
      <c r="B11" s="139">
        <f t="shared" ref="B11:C11" si="2">B5</f>
        <v>851027.7</v>
      </c>
      <c r="C11" s="141">
        <f t="shared" si="2"/>
        <v>52395.50139</v>
      </c>
      <c r="D11" s="141">
        <f t="shared" si="3"/>
        <v>-712.3</v>
      </c>
      <c r="E11" s="139">
        <f t="shared" si="4"/>
        <v>2161735.8</v>
      </c>
      <c r="H11" s="148" t="s">
        <v>246</v>
      </c>
      <c r="I11" s="91"/>
      <c r="J11" s="92"/>
      <c r="K11" s="148" t="s">
        <v>247</v>
      </c>
      <c r="L11" s="91"/>
      <c r="M11" s="92"/>
    </row>
    <row r="12">
      <c r="H12" s="145"/>
      <c r="I12" s="146"/>
      <c r="J12" s="147"/>
      <c r="K12" s="145"/>
      <c r="L12" s="146"/>
      <c r="M12" s="147"/>
    </row>
    <row r="13">
      <c r="A13" s="57" t="s">
        <v>248</v>
      </c>
      <c r="B13" s="149" t="s">
        <v>245</v>
      </c>
      <c r="C13" s="57" t="s">
        <v>240</v>
      </c>
      <c r="H13" s="150" t="s">
        <v>249</v>
      </c>
      <c r="I13" s="91"/>
      <c r="J13" s="91"/>
      <c r="K13" s="91"/>
      <c r="L13" s="91"/>
      <c r="M13" s="92"/>
    </row>
    <row r="14">
      <c r="A14" s="140">
        <f>B14*C14</f>
        <v>0.1719997163</v>
      </c>
      <c r="B14" s="151">
        <f>A11</f>
        <v>0.4175861367</v>
      </c>
      <c r="C14" s="139">
        <f>A8</f>
        <v>0.4118903891</v>
      </c>
      <c r="H14" s="145"/>
      <c r="I14" s="146"/>
      <c r="J14" s="146"/>
      <c r="K14" s="146"/>
      <c r="L14" s="146"/>
      <c r="M14" s="147"/>
    </row>
    <row r="15">
      <c r="A15" s="21"/>
      <c r="C15" s="21"/>
      <c r="D15" s="21"/>
    </row>
    <row r="16">
      <c r="A16" s="152" t="s">
        <v>250</v>
      </c>
      <c r="B16" s="152">
        <v>24.0</v>
      </c>
      <c r="C16" s="152">
        <v>25.0</v>
      </c>
      <c r="D16" s="152">
        <v>26.0</v>
      </c>
      <c r="E16" s="152">
        <v>27.0</v>
      </c>
      <c r="F16" s="152">
        <v>28.0</v>
      </c>
    </row>
    <row r="17">
      <c r="A17" s="141"/>
      <c r="B17" s="153">
        <f>'Balance Sheet'!L7-'Balance Sheet'!B11+'Income Statement'!O14</f>
        <v>1146417.482</v>
      </c>
      <c r="C17" s="153">
        <f>'Balance Sheet'!M7-'Balance Sheet'!L7+'Income Statement'!P14</f>
        <v>1297648.989</v>
      </c>
      <c r="D17" s="153">
        <f>'Balance Sheet'!N7-'Balance Sheet'!M7+'Income Statement'!Q14</f>
        <v>1464146.123</v>
      </c>
      <c r="E17" s="153">
        <f>('Balance Sheet'!O7-'Balance Sheet'!N7)+'Income Statement'!R14</f>
        <v>1656682.353</v>
      </c>
      <c r="F17" s="153">
        <f>('Balance Sheet'!P7-'Balance Sheet'!O7)+'Income Statement'!S14</f>
        <v>1869853.825</v>
      </c>
    </row>
    <row r="18">
      <c r="A18" s="21"/>
    </row>
    <row r="22">
      <c r="A22" s="154" t="s">
        <v>251</v>
      </c>
      <c r="B22" s="10"/>
      <c r="C22" s="10"/>
      <c r="D22" s="11"/>
      <c r="F22" s="155" t="s">
        <v>252</v>
      </c>
      <c r="G22" s="10"/>
      <c r="H22" s="10"/>
      <c r="I22" s="10"/>
      <c r="J22" s="10"/>
      <c r="K22" s="10"/>
      <c r="L22" s="11"/>
    </row>
    <row r="23">
      <c r="A23" s="156" t="s">
        <v>253</v>
      </c>
      <c r="B23" s="156" t="s">
        <v>254</v>
      </c>
      <c r="C23" s="156" t="s">
        <v>240</v>
      </c>
      <c r="D23" s="156" t="s">
        <v>255</v>
      </c>
      <c r="F23" s="157"/>
      <c r="G23" s="158">
        <v>2021.0</v>
      </c>
      <c r="H23" s="11"/>
      <c r="I23" s="158">
        <v>2022.0</v>
      </c>
      <c r="J23" s="11"/>
      <c r="K23" s="158">
        <v>2023.0</v>
      </c>
      <c r="L23" s="11"/>
    </row>
    <row r="24">
      <c r="A24" s="159" t="s">
        <v>256</v>
      </c>
      <c r="B24" s="159" t="s">
        <v>257</v>
      </c>
      <c r="C24" s="159" t="s">
        <v>258</v>
      </c>
      <c r="D24" s="159" t="s">
        <v>259</v>
      </c>
      <c r="F24" s="160" t="s">
        <v>239</v>
      </c>
      <c r="G24" s="161" t="s">
        <v>260</v>
      </c>
      <c r="H24" s="162">
        <v>1.72</v>
      </c>
      <c r="I24" s="161" t="s">
        <v>261</v>
      </c>
      <c r="J24" s="162">
        <v>1.677</v>
      </c>
      <c r="K24" s="161" t="s">
        <v>262</v>
      </c>
      <c r="L24" s="162">
        <v>1.588</v>
      </c>
    </row>
    <row r="25">
      <c r="A25" s="159" t="s">
        <v>263</v>
      </c>
      <c r="B25" s="159" t="s">
        <v>264</v>
      </c>
      <c r="C25" s="159" t="s">
        <v>259</v>
      </c>
      <c r="D25" s="159" t="s">
        <v>265</v>
      </c>
      <c r="F25" s="160" t="s">
        <v>263</v>
      </c>
      <c r="G25" s="161" t="s">
        <v>266</v>
      </c>
      <c r="H25" s="163"/>
      <c r="I25" s="161" t="s">
        <v>267</v>
      </c>
      <c r="J25" s="163"/>
      <c r="K25" s="161" t="s">
        <v>268</v>
      </c>
      <c r="L25" s="163"/>
    </row>
    <row r="26">
      <c r="A26" s="150" t="s">
        <v>269</v>
      </c>
      <c r="B26" s="91"/>
      <c r="C26" s="91"/>
      <c r="D26" s="92"/>
    </row>
    <row r="27">
      <c r="A27" s="145"/>
      <c r="B27" s="146"/>
      <c r="C27" s="146"/>
      <c r="D27" s="147"/>
      <c r="F27" s="155" t="s">
        <v>270</v>
      </c>
      <c r="G27" s="10"/>
      <c r="H27" s="10"/>
      <c r="I27" s="10"/>
      <c r="J27" s="10"/>
      <c r="K27" s="10"/>
      <c r="L27" s="11"/>
    </row>
    <row r="28">
      <c r="F28" s="157"/>
      <c r="G28" s="158">
        <v>2021.0</v>
      </c>
      <c r="H28" s="11"/>
      <c r="I28" s="158">
        <v>2022.0</v>
      </c>
      <c r="J28" s="11"/>
      <c r="K28" s="158">
        <v>2023.0</v>
      </c>
      <c r="L28" s="11"/>
    </row>
    <row r="29">
      <c r="A29" s="164" t="s">
        <v>271</v>
      </c>
      <c r="B29" s="10"/>
      <c r="C29" s="10"/>
      <c r="D29" s="11"/>
      <c r="F29" s="160" t="s">
        <v>272</v>
      </c>
      <c r="G29" s="161" t="s">
        <v>273</v>
      </c>
      <c r="H29" s="162">
        <v>2.12</v>
      </c>
      <c r="I29" s="161" t="s">
        <v>274</v>
      </c>
      <c r="J29" s="162">
        <v>2.08</v>
      </c>
      <c r="K29" s="161" t="s">
        <v>275</v>
      </c>
      <c r="L29" s="162">
        <v>2.33</v>
      </c>
    </row>
    <row r="30">
      <c r="A30" s="156" t="s">
        <v>253</v>
      </c>
      <c r="B30" s="156" t="s">
        <v>254</v>
      </c>
      <c r="C30" s="156" t="s">
        <v>240</v>
      </c>
      <c r="D30" s="156" t="s">
        <v>255</v>
      </c>
      <c r="F30" s="160" t="s">
        <v>276</v>
      </c>
      <c r="G30" s="161" t="s">
        <v>277</v>
      </c>
      <c r="H30" s="163"/>
      <c r="I30" s="161" t="s">
        <v>278</v>
      </c>
      <c r="J30" s="163"/>
      <c r="K30" s="161" t="s">
        <v>279</v>
      </c>
      <c r="L30" s="163"/>
    </row>
    <row r="31">
      <c r="A31" s="159" t="s">
        <v>256</v>
      </c>
      <c r="B31" s="159" t="s">
        <v>280</v>
      </c>
      <c r="C31" s="159" t="s">
        <v>281</v>
      </c>
      <c r="D31" s="159" t="s">
        <v>282</v>
      </c>
    </row>
    <row r="32">
      <c r="A32" s="159" t="s">
        <v>263</v>
      </c>
      <c r="B32" s="159" t="s">
        <v>283</v>
      </c>
      <c r="C32" s="159" t="s">
        <v>282</v>
      </c>
      <c r="D32" s="159" t="s">
        <v>284</v>
      </c>
    </row>
    <row r="33">
      <c r="A33" s="150" t="s">
        <v>285</v>
      </c>
      <c r="B33" s="91"/>
      <c r="C33" s="91"/>
      <c r="D33" s="92"/>
    </row>
    <row r="34">
      <c r="A34" s="145"/>
      <c r="B34" s="146"/>
      <c r="C34" s="146"/>
      <c r="D34" s="147"/>
    </row>
    <row r="36">
      <c r="A36" s="164" t="s">
        <v>286</v>
      </c>
      <c r="B36" s="10"/>
      <c r="C36" s="10"/>
      <c r="D36" s="11"/>
    </row>
    <row r="37">
      <c r="A37" s="156" t="s">
        <v>253</v>
      </c>
      <c r="B37" s="156" t="s">
        <v>254</v>
      </c>
      <c r="C37" s="156" t="s">
        <v>240</v>
      </c>
      <c r="D37" s="156" t="s">
        <v>255</v>
      </c>
    </row>
    <row r="38">
      <c r="A38" s="159" t="s">
        <v>256</v>
      </c>
      <c r="B38" s="159" t="s">
        <v>287</v>
      </c>
      <c r="C38" s="159" t="s">
        <v>288</v>
      </c>
      <c r="D38" s="159" t="s">
        <v>289</v>
      </c>
    </row>
    <row r="39">
      <c r="A39" s="159" t="s">
        <v>263</v>
      </c>
      <c r="B39" s="159" t="s">
        <v>290</v>
      </c>
      <c r="C39" s="159" t="s">
        <v>289</v>
      </c>
      <c r="D39" s="159" t="s">
        <v>291</v>
      </c>
    </row>
    <row r="40">
      <c r="A40" s="150" t="s">
        <v>292</v>
      </c>
      <c r="B40" s="91"/>
      <c r="C40" s="91"/>
      <c r="D40" s="92"/>
    </row>
    <row r="41">
      <c r="A41" s="145"/>
      <c r="B41" s="146"/>
      <c r="C41" s="146"/>
      <c r="D41" s="147"/>
    </row>
    <row r="44">
      <c r="A44" s="165" t="s">
        <v>293</v>
      </c>
      <c r="B44" s="166"/>
    </row>
    <row r="45">
      <c r="A45" s="167" t="s">
        <v>294</v>
      </c>
      <c r="B45" s="168">
        <f>'Income Statement'!B13</f>
        <v>2161735.8</v>
      </c>
    </row>
    <row r="46">
      <c r="A46" s="167" t="s">
        <v>295</v>
      </c>
      <c r="B46" s="168">
        <f>'Balance Sheet'!B8</f>
        <v>201313.9</v>
      </c>
    </row>
    <row r="47">
      <c r="A47" s="169" t="s">
        <v>296</v>
      </c>
      <c r="B47" s="170">
        <f>'Balance Sheet'!C8</f>
        <v>229755.9</v>
      </c>
    </row>
    <row r="48">
      <c r="A48" s="169" t="s">
        <v>297</v>
      </c>
      <c r="B48" s="170">
        <f>B45/((B46+B47)/2)</f>
        <v>10.02963232</v>
      </c>
    </row>
    <row r="49">
      <c r="A49" s="165" t="s">
        <v>298</v>
      </c>
      <c r="B49" s="171"/>
    </row>
    <row r="50">
      <c r="A50" s="167" t="s">
        <v>299</v>
      </c>
      <c r="B50" s="168">
        <f>A2</f>
        <v>958183.2</v>
      </c>
    </row>
    <row r="51">
      <c r="A51" s="167" t="s">
        <v>300</v>
      </c>
      <c r="B51" s="168">
        <f>'Balance Sheet'!B31</f>
        <v>55726.8</v>
      </c>
    </row>
    <row r="52">
      <c r="A52" s="169" t="s">
        <v>301</v>
      </c>
      <c r="B52" s="170">
        <f>'Balance Sheet'!C31</f>
        <v>54879.7</v>
      </c>
    </row>
    <row r="53">
      <c r="A53" s="169" t="s">
        <v>302</v>
      </c>
      <c r="B53" s="170">
        <f>B50/((B51+B52)/2)</f>
        <v>17.32598355</v>
      </c>
    </row>
    <row r="54">
      <c r="A54" s="165" t="s">
        <v>303</v>
      </c>
      <c r="B54" s="171"/>
    </row>
    <row r="55">
      <c r="A55" s="167" t="s">
        <v>304</v>
      </c>
      <c r="B55" s="168">
        <f>'Income Statement'!B14</f>
        <v>986625.2</v>
      </c>
    </row>
    <row r="56">
      <c r="A56" s="167" t="s">
        <v>305</v>
      </c>
      <c r="B56" s="168">
        <f>'Balance Sheet'!B11</f>
        <v>250997.1</v>
      </c>
    </row>
    <row r="57">
      <c r="A57" s="169" t="s">
        <v>306</v>
      </c>
      <c r="B57" s="170">
        <f>'Balance Sheet'!C11</f>
        <v>221149.1</v>
      </c>
    </row>
    <row r="58">
      <c r="A58" s="169" t="s">
        <v>307</v>
      </c>
      <c r="B58" s="170">
        <f>B55/((B56+B57)/2)</f>
        <v>4.179320727</v>
      </c>
    </row>
    <row r="59">
      <c r="A59" s="165" t="s">
        <v>308</v>
      </c>
      <c r="B59" s="171"/>
    </row>
    <row r="60">
      <c r="A60" s="167" t="s">
        <v>309</v>
      </c>
      <c r="B60" s="168">
        <f>'Cash Flows'!B40</f>
        <v>1241967.3</v>
      </c>
    </row>
    <row r="61">
      <c r="A61" s="167" t="s">
        <v>310</v>
      </c>
      <c r="B61" s="168">
        <f>'Balance Sheet'!B40</f>
        <v>942805.1</v>
      </c>
    </row>
    <row r="62">
      <c r="A62" s="169" t="s">
        <v>311</v>
      </c>
      <c r="B62" s="170">
        <f>'Balance Sheet'!C40</f>
        <v>986563.6</v>
      </c>
    </row>
    <row r="63">
      <c r="A63" s="172" t="s">
        <v>312</v>
      </c>
      <c r="B63" s="173">
        <f>B60/((B62+B61)/2)</f>
        <v>1.287433864</v>
      </c>
    </row>
    <row r="64">
      <c r="A64" s="165" t="s">
        <v>313</v>
      </c>
      <c r="B64" s="171"/>
    </row>
    <row r="65">
      <c r="A65" s="167" t="s">
        <v>309</v>
      </c>
      <c r="B65" s="168">
        <f>'Cash Flows'!B40</f>
        <v>1241967.3</v>
      </c>
    </row>
    <row r="66">
      <c r="A66" s="167" t="s">
        <v>314</v>
      </c>
      <c r="B66" s="168">
        <f>'Balance Sheet'!B50</f>
        <v>2078330.1</v>
      </c>
    </row>
    <row r="67">
      <c r="A67" s="169" t="s">
        <v>315</v>
      </c>
      <c r="B67" s="170">
        <f>'Balance Sheet'!C50</f>
        <v>2046626.7</v>
      </c>
    </row>
    <row r="68">
      <c r="A68" s="169" t="s">
        <v>316</v>
      </c>
      <c r="B68" s="170">
        <f>B65/((B67+B66)/2)</f>
        <v>0.60217227</v>
      </c>
    </row>
    <row r="69">
      <c r="A69" s="165" t="s">
        <v>317</v>
      </c>
      <c r="B69" s="171"/>
    </row>
    <row r="70">
      <c r="A70" s="167" t="s">
        <v>318</v>
      </c>
      <c r="B70" s="168">
        <f>'Income Statement'!B33</f>
        <v>851027.7</v>
      </c>
    </row>
    <row r="71">
      <c r="A71" s="167" t="s">
        <v>319</v>
      </c>
      <c r="B71" s="168">
        <f>'Income Statement'!B28</f>
        <v>-11999.4</v>
      </c>
    </row>
    <row r="72">
      <c r="A72" s="167" t="s">
        <v>320</v>
      </c>
      <c r="B72" s="168">
        <f>'Income Statement'!B32</f>
        <v>128288.8</v>
      </c>
    </row>
    <row r="73">
      <c r="A73" s="169" t="s">
        <v>321</v>
      </c>
      <c r="B73" s="170">
        <f>'Income Statement'!B52</f>
        <v>-712.3</v>
      </c>
    </row>
    <row r="74">
      <c r="A74" s="169" t="s">
        <v>322</v>
      </c>
      <c r="B74" s="170">
        <f>(B70+B71+B72+B73)/B71</f>
        <v>-80.55442772</v>
      </c>
    </row>
    <row r="75">
      <c r="A75" s="165" t="s">
        <v>323</v>
      </c>
      <c r="B75" s="171"/>
    </row>
    <row r="76">
      <c r="A76" s="167" t="s">
        <v>324</v>
      </c>
      <c r="B76" s="168">
        <f>'Income Statement'!B22</f>
        <v>921276.9</v>
      </c>
    </row>
    <row r="77">
      <c r="A77" s="167" t="s">
        <v>325</v>
      </c>
      <c r="B77" s="168">
        <f>'Cash Flows'!B6</f>
        <v>522932.7</v>
      </c>
    </row>
    <row r="78">
      <c r="A78" s="167" t="s">
        <v>326</v>
      </c>
      <c r="B78" s="168">
        <f>'Cash Flows'!B7</f>
        <v>9258.2</v>
      </c>
    </row>
    <row r="79">
      <c r="A79" s="169" t="s">
        <v>319</v>
      </c>
      <c r="B79" s="170">
        <f>'Income Statement'!B28</f>
        <v>-11999.4</v>
      </c>
    </row>
    <row r="80">
      <c r="A80" s="169" t="s">
        <v>327</v>
      </c>
      <c r="B80" s="170">
        <f>(B76+B77+B78)/B79</f>
        <v>-121.1283731</v>
      </c>
    </row>
  </sheetData>
  <mergeCells count="26">
    <mergeCell ref="H8:M8"/>
    <mergeCell ref="H9:J10"/>
    <mergeCell ref="K9:M10"/>
    <mergeCell ref="H11:J12"/>
    <mergeCell ref="K11:M12"/>
    <mergeCell ref="H13:M14"/>
    <mergeCell ref="A22:D22"/>
    <mergeCell ref="F22:L22"/>
    <mergeCell ref="G23:H23"/>
    <mergeCell ref="I23:J23"/>
    <mergeCell ref="K23:L23"/>
    <mergeCell ref="H24:H25"/>
    <mergeCell ref="J24:J25"/>
    <mergeCell ref="L24:L25"/>
    <mergeCell ref="J29:J30"/>
    <mergeCell ref="L29:L30"/>
    <mergeCell ref="A33:D34"/>
    <mergeCell ref="A36:D36"/>
    <mergeCell ref="A40:D41"/>
    <mergeCell ref="A26:D27"/>
    <mergeCell ref="F27:L27"/>
    <mergeCell ref="G28:H28"/>
    <mergeCell ref="I28:J28"/>
    <mergeCell ref="K28:L28"/>
    <mergeCell ref="A29:D29"/>
    <mergeCell ref="H29:H30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7.5"/>
  </cols>
  <sheetData>
    <row r="1">
      <c r="A1" s="174" t="s">
        <v>328</v>
      </c>
      <c r="B1" s="175" t="s">
        <v>329</v>
      </c>
      <c r="C1" s="2" t="s">
        <v>330</v>
      </c>
      <c r="D1" s="176" t="s">
        <v>331</v>
      </c>
      <c r="E1" s="176" t="s">
        <v>332</v>
      </c>
      <c r="F1" s="176" t="s">
        <v>333</v>
      </c>
      <c r="G1" s="176" t="s">
        <v>334</v>
      </c>
      <c r="H1" s="176" t="s">
        <v>335</v>
      </c>
      <c r="I1" s="176" t="s">
        <v>336</v>
      </c>
      <c r="J1" s="176" t="s">
        <v>337</v>
      </c>
      <c r="K1" s="176" t="s">
        <v>338</v>
      </c>
      <c r="L1" s="176" t="s">
        <v>339</v>
      </c>
      <c r="M1" s="176" t="s">
        <v>340</v>
      </c>
      <c r="N1" s="176" t="s">
        <v>341</v>
      </c>
      <c r="O1" s="176" t="s">
        <v>342</v>
      </c>
      <c r="P1" s="176" t="s">
        <v>343</v>
      </c>
      <c r="Q1" s="176" t="s">
        <v>344</v>
      </c>
      <c r="R1" s="176" t="s">
        <v>345</v>
      </c>
      <c r="S1" s="176" t="s">
        <v>346</v>
      </c>
      <c r="T1" s="176" t="s">
        <v>347</v>
      </c>
      <c r="U1" s="176" t="s">
        <v>348</v>
      </c>
      <c r="V1" s="176" t="s">
        <v>349</v>
      </c>
      <c r="W1" s="176" t="s">
        <v>350</v>
      </c>
      <c r="X1" s="176" t="s">
        <v>351</v>
      </c>
      <c r="Y1" s="176" t="s">
        <v>352</v>
      </c>
      <c r="Z1" s="176" t="s">
        <v>353</v>
      </c>
      <c r="AA1" s="176" t="s">
        <v>354</v>
      </c>
      <c r="AB1" s="176" t="s">
        <v>355</v>
      </c>
      <c r="AC1" s="176" t="s">
        <v>356</v>
      </c>
    </row>
    <row r="2">
      <c r="A2" s="17" t="s">
        <v>357</v>
      </c>
      <c r="B2" s="37" t="s">
        <v>358</v>
      </c>
      <c r="C2" s="46"/>
      <c r="D2" s="37" t="s">
        <v>359</v>
      </c>
      <c r="E2" s="46"/>
      <c r="F2" s="37" t="s">
        <v>360</v>
      </c>
      <c r="G2" s="46"/>
      <c r="H2" s="37" t="s">
        <v>361</v>
      </c>
      <c r="I2" s="46"/>
      <c r="J2" s="37" t="s">
        <v>362</v>
      </c>
      <c r="K2" s="37" t="s">
        <v>363</v>
      </c>
      <c r="L2" s="46"/>
      <c r="M2" s="37" t="s">
        <v>364</v>
      </c>
      <c r="N2" s="46"/>
      <c r="O2" s="37" t="s">
        <v>365</v>
      </c>
      <c r="P2" s="46"/>
      <c r="Q2" s="37" t="s">
        <v>366</v>
      </c>
      <c r="R2" s="46"/>
      <c r="S2" s="46"/>
      <c r="T2" s="46"/>
      <c r="U2" s="46"/>
      <c r="V2" s="46"/>
      <c r="W2" s="37" t="s">
        <v>367</v>
      </c>
      <c r="X2" s="46"/>
      <c r="Y2" s="46"/>
      <c r="Z2" s="37" t="s">
        <v>368</v>
      </c>
      <c r="AA2" s="46"/>
      <c r="AB2" s="37" t="s">
        <v>369</v>
      </c>
      <c r="AC2" s="46"/>
    </row>
    <row r="3">
      <c r="A3" s="17" t="s">
        <v>370</v>
      </c>
      <c r="B3" s="46"/>
      <c r="C3" s="46"/>
      <c r="D3" s="18">
        <v>25930.3</v>
      </c>
      <c r="E3" s="18">
        <v>25930.3</v>
      </c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</row>
    <row r="4">
      <c r="A4" s="17" t="s">
        <v>371</v>
      </c>
      <c r="B4" s="46"/>
      <c r="C4" s="46"/>
      <c r="D4" s="46"/>
      <c r="E4" s="46"/>
      <c r="F4" s="46"/>
      <c r="G4" s="46"/>
      <c r="H4" s="46"/>
      <c r="I4" s="46"/>
      <c r="J4" s="18">
        <v>17045.1</v>
      </c>
      <c r="K4" s="18">
        <v>-17045.1</v>
      </c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</row>
    <row r="5">
      <c r="A5" s="17" t="s">
        <v>372</v>
      </c>
      <c r="B5" s="18">
        <v>-278751.6</v>
      </c>
      <c r="C5" s="46"/>
      <c r="D5" s="46"/>
      <c r="E5" s="46"/>
      <c r="F5" s="46"/>
      <c r="G5" s="46"/>
      <c r="H5" s="46"/>
      <c r="I5" s="46"/>
      <c r="J5" s="46"/>
      <c r="K5" s="18">
        <v>-278751.6</v>
      </c>
      <c r="L5" s="46"/>
      <c r="M5" s="18">
        <v>-278751.6</v>
      </c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18">
        <v>-278751.6</v>
      </c>
      <c r="AA5" s="46"/>
      <c r="AB5" s="46"/>
      <c r="AC5" s="46"/>
    </row>
    <row r="6">
      <c r="A6" s="17" t="s">
        <v>373</v>
      </c>
      <c r="B6" s="18">
        <v>-278751.6</v>
      </c>
      <c r="C6" s="46"/>
      <c r="D6" s="46"/>
      <c r="E6" s="46"/>
      <c r="F6" s="46"/>
      <c r="G6" s="46"/>
      <c r="H6" s="46"/>
      <c r="I6" s="46"/>
      <c r="J6" s="18">
        <v>17045.1</v>
      </c>
      <c r="K6" s="18">
        <v>-295796.7</v>
      </c>
      <c r="L6" s="46"/>
      <c r="M6" s="18">
        <v>-278751.6</v>
      </c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18">
        <v>-278751.6</v>
      </c>
      <c r="AA6" s="46"/>
      <c r="AB6" s="46"/>
      <c r="AC6" s="46"/>
    </row>
    <row r="7">
      <c r="A7" s="17" t="s">
        <v>374</v>
      </c>
      <c r="B7" s="18">
        <v>592880.6</v>
      </c>
      <c r="C7" s="46"/>
      <c r="D7" s="46"/>
      <c r="E7" s="46"/>
      <c r="F7" s="46"/>
      <c r="G7" s="46"/>
      <c r="H7" s="46"/>
      <c r="I7" s="46"/>
      <c r="J7" s="46"/>
      <c r="K7" s="18">
        <v>592359.2</v>
      </c>
      <c r="L7" s="46"/>
      <c r="M7" s="18">
        <v>592359.2</v>
      </c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18">
        <v>592359.2</v>
      </c>
      <c r="AA7" s="46"/>
      <c r="AB7" s="37">
        <v>521.4</v>
      </c>
      <c r="AC7" s="46"/>
    </row>
    <row r="8">
      <c r="A8" s="17" t="s">
        <v>375</v>
      </c>
      <c r="B8" s="18">
        <v>-7619.4</v>
      </c>
      <c r="C8" s="46"/>
      <c r="D8" s="46"/>
      <c r="E8" s="46"/>
      <c r="F8" s="46"/>
      <c r="G8" s="46"/>
      <c r="H8" s="46"/>
      <c r="I8" s="46"/>
      <c r="J8" s="46"/>
      <c r="K8" s="37">
        <v>167.5</v>
      </c>
      <c r="L8" s="46"/>
      <c r="M8" s="37">
        <v>167.5</v>
      </c>
      <c r="N8" s="46"/>
      <c r="O8" s="18">
        <v>-6301.7</v>
      </c>
      <c r="P8" s="46"/>
      <c r="Q8" s="18">
        <v>-1559.8</v>
      </c>
      <c r="R8" s="46"/>
      <c r="S8" s="37" t="s">
        <v>376</v>
      </c>
      <c r="T8" s="46"/>
      <c r="U8" s="46"/>
      <c r="V8" s="46"/>
      <c r="W8" s="18">
        <v>-7789.4</v>
      </c>
      <c r="X8" s="46"/>
      <c r="Y8" s="46"/>
      <c r="Z8" s="18">
        <v>-7621.9</v>
      </c>
      <c r="AA8" s="46"/>
      <c r="AB8" s="37">
        <v>2.5</v>
      </c>
      <c r="AC8" s="46"/>
    </row>
    <row r="9">
      <c r="A9" s="17" t="s">
        <v>60</v>
      </c>
      <c r="B9" s="18">
        <v>585261.2</v>
      </c>
      <c r="C9" s="46"/>
      <c r="D9" s="46"/>
      <c r="E9" s="46"/>
      <c r="F9" s="46"/>
      <c r="G9" s="46"/>
      <c r="H9" s="46"/>
      <c r="I9" s="46"/>
      <c r="J9" s="46"/>
      <c r="K9" s="18">
        <v>592526.7</v>
      </c>
      <c r="L9" s="46"/>
      <c r="M9" s="18">
        <v>592526.7</v>
      </c>
      <c r="N9" s="46"/>
      <c r="O9" s="18">
        <v>-6301.7</v>
      </c>
      <c r="P9" s="46"/>
      <c r="Q9" s="18">
        <v>-1559.8</v>
      </c>
      <c r="R9" s="46"/>
      <c r="S9" s="37">
        <v>72.1</v>
      </c>
      <c r="T9" s="46"/>
      <c r="U9" s="46"/>
      <c r="V9" s="46"/>
      <c r="W9" s="18">
        <v>-7789.4</v>
      </c>
      <c r="X9" s="46"/>
      <c r="Y9" s="46"/>
      <c r="Z9" s="18">
        <v>584737.3</v>
      </c>
      <c r="AA9" s="46"/>
      <c r="AB9" s="37">
        <v>523.9</v>
      </c>
      <c r="AC9" s="46"/>
    </row>
    <row r="10">
      <c r="A10" s="17" t="s">
        <v>377</v>
      </c>
      <c r="B10" s="46"/>
      <c r="C10" s="46"/>
      <c r="D10" s="46"/>
      <c r="E10" s="46"/>
      <c r="F10" s="46"/>
      <c r="G10" s="46"/>
      <c r="H10" s="46"/>
      <c r="I10" s="46"/>
      <c r="J10" s="46"/>
      <c r="K10" s="37">
        <v>187.7</v>
      </c>
      <c r="L10" s="46"/>
      <c r="M10" s="37">
        <v>187.7</v>
      </c>
      <c r="N10" s="46"/>
      <c r="O10" s="46"/>
      <c r="P10" s="46"/>
      <c r="Q10" s="37">
        <v>-187.7</v>
      </c>
      <c r="R10" s="46"/>
      <c r="S10" s="46"/>
      <c r="T10" s="46"/>
      <c r="U10" s="46"/>
      <c r="V10" s="46"/>
      <c r="W10" s="37">
        <v>-187.7</v>
      </c>
      <c r="X10" s="46"/>
      <c r="Y10" s="46"/>
      <c r="Z10" s="46"/>
      <c r="AA10" s="46"/>
      <c r="AB10" s="46"/>
      <c r="AC10" s="46"/>
    </row>
    <row r="11">
      <c r="A11" s="17" t="s">
        <v>378</v>
      </c>
      <c r="B11" s="37">
        <v>48.5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37">
        <v>48.5</v>
      </c>
      <c r="T11" s="46"/>
      <c r="U11" s="46"/>
      <c r="V11" s="46"/>
      <c r="W11" s="37">
        <v>48.5</v>
      </c>
      <c r="X11" s="46"/>
      <c r="Y11" s="46"/>
      <c r="Z11" s="37">
        <v>48.5</v>
      </c>
      <c r="AA11" s="46"/>
      <c r="AB11" s="46"/>
      <c r="AC11" s="46"/>
    </row>
    <row r="12">
      <c r="A12" s="17" t="s">
        <v>379</v>
      </c>
      <c r="B12" s="37">
        <v>4.8</v>
      </c>
      <c r="C12" s="46"/>
      <c r="D12" s="46"/>
      <c r="E12" s="46"/>
      <c r="F12" s="37">
        <v>4.8</v>
      </c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37">
        <v>4.8</v>
      </c>
      <c r="AA12" s="46"/>
      <c r="AB12" s="46"/>
      <c r="AC12" s="46"/>
    </row>
    <row r="13">
      <c r="A13" s="17" t="s">
        <v>380</v>
      </c>
      <c r="B13" s="18">
        <v>9451.8</v>
      </c>
      <c r="C13" s="46"/>
      <c r="D13" s="46"/>
      <c r="E13" s="46"/>
      <c r="F13" s="18">
        <v>8406.3</v>
      </c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18">
        <v>8406.3</v>
      </c>
      <c r="AA13" s="46"/>
      <c r="AB13" s="18">
        <v>1045.5</v>
      </c>
      <c r="AC13" s="46"/>
    </row>
    <row r="14">
      <c r="A14" s="17" t="s">
        <v>381</v>
      </c>
      <c r="B14" s="46"/>
      <c r="C14" s="46"/>
      <c r="D14" s="46"/>
      <c r="E14" s="46"/>
      <c r="F14" s="37">
        <v>-7.9</v>
      </c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37">
        <v>-7.9</v>
      </c>
      <c r="AA14" s="46"/>
      <c r="AB14" s="37">
        <v>7.9</v>
      </c>
      <c r="AC14" s="46"/>
    </row>
    <row r="15">
      <c r="A15" s="17" t="s">
        <v>222</v>
      </c>
      <c r="B15" s="37">
        <v>11.2</v>
      </c>
      <c r="C15" s="46"/>
      <c r="D15" s="46"/>
      <c r="E15" s="46"/>
      <c r="F15" s="37">
        <v>11.1</v>
      </c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37">
        <v>11.1</v>
      </c>
      <c r="AA15" s="46"/>
      <c r="AB15" s="37">
        <v>0.1</v>
      </c>
      <c r="AC15" s="46"/>
    </row>
    <row r="16">
      <c r="A16" s="17" t="s">
        <v>382</v>
      </c>
      <c r="B16" s="37">
        <v>0.2</v>
      </c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37">
        <v>0.2</v>
      </c>
      <c r="AC16" s="46"/>
    </row>
    <row r="17">
      <c r="A17" s="17" t="s">
        <v>383</v>
      </c>
      <c r="B17" s="37">
        <v>-107.4</v>
      </c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37">
        <v>-107.4</v>
      </c>
      <c r="AC17" s="46"/>
    </row>
    <row r="18">
      <c r="A18" s="17" t="s">
        <v>384</v>
      </c>
      <c r="B18" s="18">
        <v>2151682.5</v>
      </c>
      <c r="C18" s="46"/>
      <c r="D18" s="37" t="s">
        <v>359</v>
      </c>
      <c r="E18" s="46"/>
      <c r="F18" s="18">
        <v>64761.5</v>
      </c>
      <c r="G18" s="46"/>
      <c r="H18" s="19">
        <v>311147.0</v>
      </c>
      <c r="I18" s="46"/>
      <c r="J18" s="18">
        <v>59304.2</v>
      </c>
      <c r="K18" s="18">
        <v>1517351.7</v>
      </c>
      <c r="L18" s="46"/>
      <c r="M18" s="18">
        <v>1887802.9</v>
      </c>
      <c r="N18" s="46"/>
      <c r="O18" s="18">
        <v>-63303.3</v>
      </c>
      <c r="P18" s="46"/>
      <c r="Q18" s="37">
        <v>574.3</v>
      </c>
      <c r="R18" s="46"/>
      <c r="S18" s="37">
        <v>120.6</v>
      </c>
      <c r="T18" s="46"/>
      <c r="U18" s="46"/>
      <c r="V18" s="46"/>
      <c r="W18" s="18">
        <v>-62608.4</v>
      </c>
      <c r="X18" s="46"/>
      <c r="Y18" s="46"/>
      <c r="Z18" s="18">
        <v>2149259.8</v>
      </c>
      <c r="AA18" s="46"/>
      <c r="AB18" s="18">
        <v>2422.7</v>
      </c>
      <c r="AC18" s="46"/>
    </row>
    <row r="19">
      <c r="A19" s="17" t="s">
        <v>385</v>
      </c>
      <c r="B19" s="46"/>
      <c r="C19" s="46"/>
      <c r="D19" s="18">
        <v>25930.3</v>
      </c>
      <c r="E19" s="18">
        <v>25930.3</v>
      </c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</row>
    <row r="20">
      <c r="A20" s="17" t="s">
        <v>371</v>
      </c>
      <c r="B20" s="46"/>
      <c r="C20" s="46"/>
      <c r="D20" s="46"/>
      <c r="E20" s="46"/>
      <c r="F20" s="46"/>
      <c r="G20" s="46"/>
      <c r="H20" s="46"/>
      <c r="I20" s="46"/>
      <c r="J20" s="18">
        <v>-56149.9</v>
      </c>
      <c r="K20" s="18">
        <v>56149.9</v>
      </c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</row>
    <row r="21">
      <c r="A21" s="17" t="s">
        <v>372</v>
      </c>
      <c r="B21" s="18">
        <v>-285234.2</v>
      </c>
      <c r="C21" s="46"/>
      <c r="D21" s="46"/>
      <c r="E21" s="46"/>
      <c r="F21" s="46"/>
      <c r="G21" s="46"/>
      <c r="H21" s="46"/>
      <c r="I21" s="46"/>
      <c r="J21" s="46"/>
      <c r="K21" s="18">
        <v>-285234.2</v>
      </c>
      <c r="L21" s="46"/>
      <c r="M21" s="18">
        <v>-285234.2</v>
      </c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18">
        <v>-285234.2</v>
      </c>
      <c r="AA21" s="46"/>
      <c r="AB21" s="46"/>
      <c r="AC21" s="46"/>
    </row>
    <row r="22">
      <c r="A22" s="17" t="s">
        <v>373</v>
      </c>
      <c r="B22" s="18">
        <v>-285234.2</v>
      </c>
      <c r="C22" s="46"/>
      <c r="D22" s="46"/>
      <c r="E22" s="46"/>
      <c r="F22" s="46"/>
      <c r="G22" s="46"/>
      <c r="H22" s="46"/>
      <c r="I22" s="46"/>
      <c r="J22" s="18">
        <v>-56149.9</v>
      </c>
      <c r="K22" s="18">
        <v>-229084.3</v>
      </c>
      <c r="L22" s="46"/>
      <c r="M22" s="18">
        <v>-285234.2</v>
      </c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18">
        <v>-285234.2</v>
      </c>
      <c r="AA22" s="46"/>
      <c r="AB22" s="46"/>
      <c r="AC22" s="46"/>
    </row>
    <row r="23">
      <c r="A23" s="17" t="s">
        <v>374</v>
      </c>
      <c r="B23" s="18">
        <v>993294.7</v>
      </c>
      <c r="C23" s="46"/>
      <c r="D23" s="46"/>
      <c r="E23" s="46"/>
      <c r="F23" s="46"/>
      <c r="G23" s="46"/>
      <c r="H23" s="46"/>
      <c r="I23" s="46"/>
      <c r="J23" s="46"/>
      <c r="K23" s="18">
        <v>992923.4</v>
      </c>
      <c r="L23" s="46"/>
      <c r="M23" s="18">
        <v>992923.4</v>
      </c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18">
        <v>992923.4</v>
      </c>
      <c r="AA23" s="46"/>
      <c r="AB23" s="37">
        <v>371.3</v>
      </c>
      <c r="AC23" s="46"/>
    </row>
    <row r="24">
      <c r="A24" s="17" t="s">
        <v>375</v>
      </c>
      <c r="B24" s="18">
        <v>42430.1</v>
      </c>
      <c r="C24" s="46"/>
      <c r="D24" s="46"/>
      <c r="E24" s="46"/>
      <c r="F24" s="46"/>
      <c r="G24" s="46"/>
      <c r="H24" s="46"/>
      <c r="I24" s="46"/>
      <c r="J24" s="46"/>
      <c r="K24" s="37">
        <v>-49.5</v>
      </c>
      <c r="L24" s="46"/>
      <c r="M24" s="37">
        <v>-49.5</v>
      </c>
      <c r="N24" s="46"/>
      <c r="O24" s="19">
        <v>51560.0</v>
      </c>
      <c r="P24" s="46"/>
      <c r="Q24" s="18">
        <v>-10327.4</v>
      </c>
      <c r="R24" s="46"/>
      <c r="S24" s="18">
        <v>1411.6</v>
      </c>
      <c r="T24" s="46"/>
      <c r="U24" s="46"/>
      <c r="V24" s="46"/>
      <c r="W24" s="18">
        <v>42644.2</v>
      </c>
      <c r="X24" s="46"/>
      <c r="Y24" s="46"/>
      <c r="Z24" s="18">
        <v>42594.7</v>
      </c>
      <c r="AA24" s="46"/>
      <c r="AB24" s="37">
        <v>-164.6</v>
      </c>
      <c r="AC24" s="46"/>
    </row>
    <row r="25">
      <c r="A25" s="17" t="s">
        <v>60</v>
      </c>
      <c r="B25" s="18">
        <v>1035724.8</v>
      </c>
      <c r="C25" s="46"/>
      <c r="D25" s="46"/>
      <c r="E25" s="46"/>
      <c r="F25" s="46"/>
      <c r="G25" s="46"/>
      <c r="H25" s="46"/>
      <c r="I25" s="46"/>
      <c r="J25" s="46"/>
      <c r="K25" s="18">
        <v>992873.9</v>
      </c>
      <c r="L25" s="46"/>
      <c r="M25" s="18">
        <v>992873.9</v>
      </c>
      <c r="N25" s="46"/>
      <c r="O25" s="19">
        <v>51560.0</v>
      </c>
      <c r="P25" s="46"/>
      <c r="Q25" s="18">
        <v>-10327.4</v>
      </c>
      <c r="R25" s="46"/>
      <c r="S25" s="18">
        <v>1411.6</v>
      </c>
      <c r="T25" s="46"/>
      <c r="U25" s="46"/>
      <c r="V25" s="46"/>
      <c r="W25" s="18">
        <v>42644.2</v>
      </c>
      <c r="X25" s="46"/>
      <c r="Y25" s="46"/>
      <c r="Z25" s="18">
        <v>1035518.1</v>
      </c>
      <c r="AA25" s="46"/>
      <c r="AB25" s="37">
        <v>206.7</v>
      </c>
      <c r="AC25" s="46"/>
    </row>
    <row r="26">
      <c r="A26" s="17" t="s">
        <v>215</v>
      </c>
      <c r="B26" s="37">
        <v>-871.6</v>
      </c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37" t="s">
        <v>386</v>
      </c>
      <c r="Z26" s="37">
        <v>-871.6</v>
      </c>
      <c r="AA26" s="46"/>
      <c r="AB26" s="46"/>
      <c r="AC26" s="46"/>
    </row>
    <row r="27">
      <c r="A27" s="17" t="s">
        <v>387</v>
      </c>
      <c r="B27" s="46"/>
      <c r="C27" s="46"/>
      <c r="D27" s="37" t="s">
        <v>388</v>
      </c>
      <c r="E27" s="46"/>
      <c r="F27" s="37">
        <v>-3.0</v>
      </c>
      <c r="G27" s="46"/>
      <c r="H27" s="46"/>
      <c r="I27" s="46"/>
      <c r="J27" s="46"/>
      <c r="K27" s="37">
        <v>-854.7</v>
      </c>
      <c r="L27" s="46"/>
      <c r="M27" s="37">
        <v>-854.7</v>
      </c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37" t="s">
        <v>389</v>
      </c>
      <c r="Z27" s="46"/>
      <c r="AA27" s="46"/>
      <c r="AB27" s="46"/>
      <c r="AC27" s="46"/>
    </row>
    <row r="28">
      <c r="A28" s="17" t="s">
        <v>390</v>
      </c>
      <c r="B28" s="46"/>
      <c r="C28" s="46"/>
      <c r="D28" s="37">
        <v>-1.4</v>
      </c>
      <c r="E28" s="37">
        <v>-1.4</v>
      </c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</row>
    <row r="29">
      <c r="A29" s="17" t="s">
        <v>391</v>
      </c>
      <c r="B29" s="37">
        <v>266.7</v>
      </c>
      <c r="C29" s="46"/>
      <c r="D29" s="37" t="s">
        <v>392</v>
      </c>
      <c r="E29" s="46"/>
      <c r="F29" s="37">
        <v>438.0</v>
      </c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37" t="s">
        <v>393</v>
      </c>
      <c r="V29" s="46"/>
      <c r="W29" s="37">
        <v>-185.2</v>
      </c>
      <c r="X29" s="46"/>
      <c r="Y29" s="46"/>
      <c r="Z29" s="37">
        <v>266.7</v>
      </c>
      <c r="AA29" s="46"/>
      <c r="AB29" s="46"/>
      <c r="AC29" s="46"/>
    </row>
    <row r="30">
      <c r="A30" s="17" t="s">
        <v>394</v>
      </c>
      <c r="B30" s="46"/>
      <c r="C30" s="46"/>
      <c r="D30" s="37">
        <v>1.4</v>
      </c>
      <c r="E30" s="37">
        <v>1.4</v>
      </c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</row>
    <row r="31">
      <c r="A31" s="17" t="s">
        <v>377</v>
      </c>
      <c r="B31" s="46"/>
      <c r="C31" s="46"/>
      <c r="D31" s="46"/>
      <c r="E31" s="46"/>
      <c r="F31" s="46"/>
      <c r="G31" s="46"/>
      <c r="H31" s="46"/>
      <c r="I31" s="46"/>
      <c r="J31" s="46"/>
      <c r="K31" s="37">
        <v>303.3</v>
      </c>
      <c r="L31" s="46"/>
      <c r="M31" s="37">
        <v>303.3</v>
      </c>
      <c r="N31" s="46"/>
      <c r="O31" s="46"/>
      <c r="P31" s="46"/>
      <c r="Q31" s="37">
        <v>-303.3</v>
      </c>
      <c r="R31" s="46"/>
      <c r="S31" s="46"/>
      <c r="T31" s="46"/>
      <c r="U31" s="46"/>
      <c r="V31" s="46"/>
      <c r="W31" s="37">
        <v>-303.3</v>
      </c>
      <c r="X31" s="46"/>
      <c r="Y31" s="46"/>
      <c r="Z31" s="46"/>
      <c r="AA31" s="46"/>
      <c r="AB31" s="46"/>
      <c r="AC31" s="46"/>
    </row>
    <row r="32">
      <c r="A32" s="17" t="s">
        <v>378</v>
      </c>
      <c r="B32" s="37">
        <v>-52.9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37">
        <v>-52.9</v>
      </c>
      <c r="T32" s="46"/>
      <c r="U32" s="46"/>
      <c r="V32" s="46"/>
      <c r="W32" s="37">
        <v>-52.9</v>
      </c>
      <c r="X32" s="46"/>
      <c r="Y32" s="46"/>
      <c r="Z32" s="37">
        <v>-52.9</v>
      </c>
      <c r="AA32" s="46"/>
      <c r="AB32" s="46"/>
      <c r="AC32" s="46"/>
    </row>
    <row r="33">
      <c r="A33" s="17" t="s">
        <v>379</v>
      </c>
      <c r="B33" s="37">
        <v>4.6</v>
      </c>
      <c r="C33" s="46"/>
      <c r="D33" s="46"/>
      <c r="E33" s="46"/>
      <c r="F33" s="37">
        <v>4.6</v>
      </c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37">
        <v>4.6</v>
      </c>
      <c r="AA33" s="46"/>
      <c r="AB33" s="46"/>
      <c r="AC33" s="46"/>
    </row>
    <row r="34">
      <c r="A34" s="17" t="s">
        <v>381</v>
      </c>
      <c r="B34" s="18">
        <v>16466.3</v>
      </c>
      <c r="C34" s="46"/>
      <c r="D34" s="46"/>
      <c r="E34" s="46"/>
      <c r="F34" s="19">
        <v>4116.0</v>
      </c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19">
        <v>4116.0</v>
      </c>
      <c r="AA34" s="46"/>
      <c r="AB34" s="18">
        <v>12350.3</v>
      </c>
      <c r="AC34" s="46"/>
    </row>
    <row r="35">
      <c r="A35" s="17" t="s">
        <v>222</v>
      </c>
      <c r="B35" s="37">
        <v>13.2</v>
      </c>
      <c r="C35" s="46"/>
      <c r="D35" s="46"/>
      <c r="E35" s="46"/>
      <c r="F35" s="37">
        <v>13.2</v>
      </c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37">
        <v>13.2</v>
      </c>
      <c r="AA35" s="46"/>
      <c r="AB35" s="46"/>
      <c r="AC35" s="46"/>
    </row>
    <row r="36">
      <c r="A36" s="17" t="s">
        <v>383</v>
      </c>
      <c r="B36" s="37">
        <v>-167.0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37">
        <v>-167.0</v>
      </c>
      <c r="AC36" s="46"/>
    </row>
    <row r="37">
      <c r="A37" s="17" t="s">
        <v>395</v>
      </c>
      <c r="B37" s="18">
        <v>2917832.4</v>
      </c>
      <c r="C37" s="46"/>
      <c r="D37" s="37" t="s">
        <v>359</v>
      </c>
      <c r="E37" s="46"/>
      <c r="F37" s="18">
        <v>69330.3</v>
      </c>
      <c r="G37" s="46"/>
      <c r="H37" s="19">
        <v>311147.0</v>
      </c>
      <c r="I37" s="46"/>
      <c r="J37" s="18">
        <v>3154.3</v>
      </c>
      <c r="K37" s="18">
        <v>2280589.9</v>
      </c>
      <c r="L37" s="46"/>
      <c r="M37" s="18">
        <v>2594891.2</v>
      </c>
      <c r="N37" s="46"/>
      <c r="O37" s="18">
        <v>-11743.3</v>
      </c>
      <c r="P37" s="46"/>
      <c r="Q37" s="18">
        <v>-10056.4</v>
      </c>
      <c r="R37" s="46"/>
      <c r="S37" s="18">
        <v>1479.3</v>
      </c>
      <c r="T37" s="46"/>
      <c r="U37" s="37">
        <v>-185.2</v>
      </c>
      <c r="V37" s="46"/>
      <c r="W37" s="18">
        <v>-20505.6</v>
      </c>
      <c r="X37" s="46"/>
      <c r="Y37" s="46"/>
      <c r="Z37" s="18">
        <v>2903019.7</v>
      </c>
      <c r="AA37" s="46"/>
      <c r="AB37" s="18">
        <v>14812.7</v>
      </c>
      <c r="AC37" s="46"/>
    </row>
    <row r="38">
      <c r="A38" s="17" t="s">
        <v>396</v>
      </c>
      <c r="B38" s="46"/>
      <c r="C38" s="46"/>
      <c r="D38" s="18">
        <v>25930.3</v>
      </c>
      <c r="E38" s="18">
        <v>25930.3</v>
      </c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</row>
    <row r="39">
      <c r="A39" s="17" t="s">
        <v>371</v>
      </c>
      <c r="B39" s="46"/>
      <c r="C39" s="46"/>
      <c r="D39" s="46"/>
      <c r="E39" s="46"/>
      <c r="F39" s="46"/>
      <c r="G39" s="46"/>
      <c r="H39" s="46"/>
      <c r="I39" s="46"/>
      <c r="J39" s="18">
        <v>-3154.3</v>
      </c>
      <c r="K39" s="18">
        <v>3154.3</v>
      </c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</row>
    <row r="40">
      <c r="A40" s="17" t="s">
        <v>372</v>
      </c>
      <c r="B40" s="18">
        <v>-317663.2</v>
      </c>
      <c r="C40" s="46"/>
      <c r="D40" s="46"/>
      <c r="E40" s="46"/>
      <c r="F40" s="46"/>
      <c r="G40" s="46"/>
      <c r="H40" s="46"/>
      <c r="I40" s="46"/>
      <c r="J40" s="46"/>
      <c r="K40" s="18">
        <v>-317663.2</v>
      </c>
      <c r="L40" s="46"/>
      <c r="M40" s="18">
        <v>-317663.2</v>
      </c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18">
        <v>-317663.2</v>
      </c>
      <c r="AA40" s="46"/>
      <c r="AB40" s="46"/>
      <c r="AC40" s="46"/>
    </row>
    <row r="41">
      <c r="A41" s="17" t="s">
        <v>373</v>
      </c>
      <c r="B41" s="18">
        <v>-317663.2</v>
      </c>
      <c r="C41" s="46"/>
      <c r="D41" s="46"/>
      <c r="E41" s="46"/>
      <c r="F41" s="46"/>
      <c r="G41" s="46"/>
      <c r="H41" s="46"/>
      <c r="I41" s="46"/>
      <c r="J41" s="37" t="s">
        <v>397</v>
      </c>
      <c r="K41" s="18">
        <v>-314508.9</v>
      </c>
      <c r="L41" s="46"/>
      <c r="M41" s="18">
        <v>-317663.2</v>
      </c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18">
        <v>-317663.2</v>
      </c>
      <c r="AA41" s="46"/>
      <c r="AB41" s="46"/>
      <c r="AC41" s="46"/>
    </row>
    <row r="42">
      <c r="A42" s="17" t="s">
        <v>374</v>
      </c>
      <c r="B42" s="18">
        <v>851027.7</v>
      </c>
      <c r="C42" s="37" t="s">
        <v>398</v>
      </c>
      <c r="D42" s="46"/>
      <c r="E42" s="46"/>
      <c r="F42" s="46"/>
      <c r="G42" s="46"/>
      <c r="H42" s="46"/>
      <c r="I42" s="46"/>
      <c r="J42" s="46"/>
      <c r="K42" s="19">
        <v>851740.0</v>
      </c>
      <c r="L42" s="46"/>
      <c r="M42" s="19">
        <v>851740.0</v>
      </c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19">
        <v>851740.0</v>
      </c>
      <c r="AA42" s="46"/>
      <c r="AB42" s="37">
        <v>-712.3</v>
      </c>
      <c r="AC42" s="46"/>
    </row>
    <row r="43">
      <c r="A43" s="17" t="s">
        <v>375</v>
      </c>
      <c r="B43" s="18">
        <v>-8813.7</v>
      </c>
      <c r="C43" s="37">
        <v>-287.8</v>
      </c>
      <c r="D43" s="46"/>
      <c r="E43" s="46"/>
      <c r="F43" s="46"/>
      <c r="G43" s="46"/>
      <c r="H43" s="46"/>
      <c r="I43" s="46"/>
      <c r="J43" s="46"/>
      <c r="K43" s="37">
        <v>-484.9</v>
      </c>
      <c r="L43" s="46"/>
      <c r="M43" s="37">
        <v>-484.9</v>
      </c>
      <c r="N43" s="46"/>
      <c r="O43" s="18">
        <v>-13573.5</v>
      </c>
      <c r="P43" s="46"/>
      <c r="Q43" s="18">
        <v>6108.4</v>
      </c>
      <c r="R43" s="46"/>
      <c r="S43" s="37">
        <v>-38.2</v>
      </c>
      <c r="T43" s="46"/>
      <c r="U43" s="46"/>
      <c r="V43" s="46"/>
      <c r="W43" s="18">
        <v>-7503.3</v>
      </c>
      <c r="X43" s="46"/>
      <c r="Y43" s="46"/>
      <c r="Z43" s="18">
        <v>-7988.2</v>
      </c>
      <c r="AA43" s="46"/>
      <c r="AB43" s="37">
        <v>-825.5</v>
      </c>
      <c r="AC43" s="46"/>
    </row>
    <row r="44">
      <c r="A44" s="17" t="s">
        <v>60</v>
      </c>
      <c r="B44" s="19">
        <v>842214.0</v>
      </c>
      <c r="C44" s="18">
        <v>27505.4</v>
      </c>
      <c r="D44" s="46"/>
      <c r="E44" s="46"/>
      <c r="F44" s="46"/>
      <c r="G44" s="46"/>
      <c r="H44" s="46"/>
      <c r="I44" s="46"/>
      <c r="J44" s="46"/>
      <c r="K44" s="18">
        <v>851255.1</v>
      </c>
      <c r="L44" s="46"/>
      <c r="M44" s="18">
        <v>851255.1</v>
      </c>
      <c r="N44" s="46"/>
      <c r="O44" s="18">
        <v>-13573.5</v>
      </c>
      <c r="P44" s="46"/>
      <c r="Q44" s="18">
        <v>6108.4</v>
      </c>
      <c r="R44" s="46"/>
      <c r="S44" s="37">
        <v>-38.2</v>
      </c>
      <c r="T44" s="46"/>
      <c r="U44" s="46"/>
      <c r="V44" s="46"/>
      <c r="W44" s="18">
        <v>-7503.3</v>
      </c>
      <c r="X44" s="46"/>
      <c r="Y44" s="46"/>
      <c r="Z44" s="18">
        <v>843751.8</v>
      </c>
      <c r="AA44" s="46"/>
      <c r="AB44" s="18">
        <v>-1537.8</v>
      </c>
      <c r="AC44" s="46"/>
    </row>
    <row r="45">
      <c r="A45" s="17" t="s">
        <v>399</v>
      </c>
      <c r="B45" s="37">
        <v>-18.5</v>
      </c>
      <c r="C45" s="46"/>
      <c r="D45" s="46"/>
      <c r="E45" s="46"/>
      <c r="F45" s="37">
        <v>-18.1</v>
      </c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37">
        <v>-18.1</v>
      </c>
      <c r="AA45" s="46"/>
      <c r="AB45" s="37">
        <v>-0.4</v>
      </c>
      <c r="AC45" s="46"/>
    </row>
    <row r="46">
      <c r="A46" s="17" t="s">
        <v>400</v>
      </c>
      <c r="B46" s="37">
        <v>4.6</v>
      </c>
      <c r="C46" s="46"/>
      <c r="D46" s="37" t="s">
        <v>401</v>
      </c>
      <c r="E46" s="46"/>
      <c r="F46" s="37">
        <v>4.2</v>
      </c>
      <c r="G46" s="46"/>
      <c r="H46" s="46"/>
      <c r="I46" s="46"/>
      <c r="J46" s="46"/>
      <c r="K46" s="37">
        <v>4.6</v>
      </c>
      <c r="L46" s="46"/>
      <c r="M46" s="37">
        <v>4.6</v>
      </c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37">
        <v>4.6</v>
      </c>
      <c r="AA46" s="46"/>
      <c r="AB46" s="46"/>
      <c r="AC46" s="46"/>
    </row>
    <row r="47">
      <c r="A47" s="17" t="s">
        <v>402</v>
      </c>
      <c r="B47" s="46"/>
      <c r="C47" s="46"/>
      <c r="D47" s="37">
        <v>-0.4</v>
      </c>
      <c r="E47" s="37">
        <v>-0.4</v>
      </c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</row>
    <row r="48">
      <c r="A48" s="17" t="s">
        <v>391</v>
      </c>
      <c r="B48" s="37">
        <v>477.7</v>
      </c>
      <c r="C48" s="46"/>
      <c r="D48" s="37" t="s">
        <v>403</v>
      </c>
      <c r="E48" s="46"/>
      <c r="F48" s="37">
        <v>564.9</v>
      </c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37">
        <v>-108.3</v>
      </c>
      <c r="V48" s="46"/>
      <c r="W48" s="37">
        <v>-108.3</v>
      </c>
      <c r="X48" s="46"/>
      <c r="Y48" s="46"/>
      <c r="Z48" s="37">
        <v>477.7</v>
      </c>
      <c r="AA48" s="46"/>
      <c r="AB48" s="46"/>
      <c r="AC48" s="46"/>
    </row>
    <row r="49">
      <c r="A49" s="17" t="s">
        <v>394</v>
      </c>
      <c r="B49" s="46"/>
      <c r="C49" s="46"/>
      <c r="D49" s="37">
        <v>2.1</v>
      </c>
      <c r="E49" s="37">
        <v>2.1</v>
      </c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</row>
    <row r="50">
      <c r="A50" s="17" t="s">
        <v>377</v>
      </c>
      <c r="B50" s="46"/>
      <c r="C50" s="46"/>
      <c r="D50" s="46"/>
      <c r="E50" s="46"/>
      <c r="F50" s="46"/>
      <c r="G50" s="46"/>
      <c r="H50" s="46"/>
      <c r="I50" s="46"/>
      <c r="J50" s="46"/>
      <c r="K50" s="37">
        <v>151.9</v>
      </c>
      <c r="L50" s="46"/>
      <c r="M50" s="37">
        <v>151.9</v>
      </c>
      <c r="N50" s="46"/>
      <c r="O50" s="46"/>
      <c r="P50" s="46"/>
      <c r="Q50" s="37">
        <v>-151.9</v>
      </c>
      <c r="R50" s="46"/>
      <c r="S50" s="46"/>
      <c r="T50" s="46"/>
      <c r="U50" s="46"/>
      <c r="V50" s="46"/>
      <c r="W50" s="37">
        <v>-151.9</v>
      </c>
      <c r="X50" s="46"/>
      <c r="Y50" s="46"/>
      <c r="Z50" s="46"/>
      <c r="AA50" s="46"/>
      <c r="AB50" s="46"/>
      <c r="AC50" s="46"/>
    </row>
    <row r="51">
      <c r="A51" s="17" t="s">
        <v>378</v>
      </c>
      <c r="B51" s="37">
        <v>-45.2</v>
      </c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37">
        <v>-45.2</v>
      </c>
      <c r="T51" s="46"/>
      <c r="U51" s="46"/>
      <c r="V51" s="46"/>
      <c r="W51" s="37">
        <v>-45.2</v>
      </c>
      <c r="X51" s="46"/>
      <c r="Y51" s="46"/>
      <c r="Z51" s="37">
        <v>-45.2</v>
      </c>
      <c r="AA51" s="46"/>
      <c r="AB51" s="46"/>
      <c r="AC51" s="46"/>
    </row>
    <row r="52">
      <c r="A52" s="17" t="s">
        <v>381</v>
      </c>
      <c r="B52" s="18">
        <v>11244.7</v>
      </c>
      <c r="C52" s="46"/>
      <c r="D52" s="46"/>
      <c r="E52" s="46"/>
      <c r="F52" s="37">
        <v>-21.3</v>
      </c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37">
        <v>-21.3</v>
      </c>
      <c r="AA52" s="46"/>
      <c r="AB52" s="19">
        <v>11266.0</v>
      </c>
      <c r="AC52" s="46"/>
    </row>
    <row r="53">
      <c r="A53" s="17" t="s">
        <v>222</v>
      </c>
      <c r="B53" s="37">
        <v>16.4</v>
      </c>
      <c r="C53" s="46"/>
      <c r="D53" s="46"/>
      <c r="E53" s="46"/>
      <c r="F53" s="37">
        <v>16.4</v>
      </c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37">
        <v>16.4</v>
      </c>
      <c r="AA53" s="46"/>
      <c r="AB53" s="46"/>
      <c r="AC53" s="46"/>
    </row>
    <row r="54">
      <c r="A54" s="17" t="s">
        <v>383</v>
      </c>
      <c r="B54" s="37">
        <v>-196.4</v>
      </c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37">
        <v>-196.4</v>
      </c>
      <c r="AC54" s="46"/>
    </row>
    <row r="55">
      <c r="A55" s="17" t="s">
        <v>404</v>
      </c>
      <c r="B55" s="37" t="s">
        <v>405</v>
      </c>
      <c r="C55" s="37" t="s">
        <v>406</v>
      </c>
      <c r="D55" s="37" t="s">
        <v>407</v>
      </c>
      <c r="E55" s="37" t="s">
        <v>408</v>
      </c>
      <c r="F55" s="37" t="s">
        <v>409</v>
      </c>
      <c r="G55" s="37" t="s">
        <v>410</v>
      </c>
      <c r="H55" s="37" t="s">
        <v>361</v>
      </c>
      <c r="I55" s="37" t="s">
        <v>411</v>
      </c>
      <c r="J55" s="46"/>
      <c r="K55" s="37" t="s">
        <v>412</v>
      </c>
      <c r="L55" s="37" t="s">
        <v>413</v>
      </c>
      <c r="M55" s="37" t="s">
        <v>414</v>
      </c>
      <c r="N55" s="37" t="s">
        <v>415</v>
      </c>
      <c r="O55" s="37" t="s">
        <v>416</v>
      </c>
      <c r="P55" s="37" t="s">
        <v>417</v>
      </c>
      <c r="Q55" s="37" t="s">
        <v>418</v>
      </c>
      <c r="R55" s="37" t="s">
        <v>419</v>
      </c>
      <c r="S55" s="37" t="s">
        <v>420</v>
      </c>
      <c r="T55" s="37" t="s">
        <v>421</v>
      </c>
      <c r="U55" s="37" t="s">
        <v>422</v>
      </c>
      <c r="V55" s="37" t="s">
        <v>423</v>
      </c>
      <c r="W55" s="37" t="s">
        <v>424</v>
      </c>
      <c r="X55" s="37" t="s">
        <v>425</v>
      </c>
      <c r="Y55" s="46"/>
      <c r="Z55" s="37" t="s">
        <v>426</v>
      </c>
      <c r="AA55" s="37" t="s">
        <v>427</v>
      </c>
      <c r="AB55" s="37" t="s">
        <v>428</v>
      </c>
      <c r="AC55" s="37" t="s">
        <v>429</v>
      </c>
    </row>
    <row r="56">
      <c r="A56" s="17" t="s">
        <v>430</v>
      </c>
      <c r="B56" s="46"/>
      <c r="C56" s="46"/>
      <c r="D56" s="19">
        <v>25932.0</v>
      </c>
      <c r="E56" s="19">
        <v>25932.0</v>
      </c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</row>
  </sheetData>
  <drawing r:id="rId1"/>
</worksheet>
</file>