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westernnewengland-my.sharepoint.com/personal/kl608260_wne_edu/Documents/Attachments/"/>
    </mc:Choice>
  </mc:AlternateContent>
  <xr:revisionPtr revIDLastSave="0" documentId="8_{37D2C5E3-57B5-47D2-BCEE-F77CEC01C062}" xr6:coauthVersionLast="47" xr6:coauthVersionMax="47" xr10:uidLastSave="{00000000-0000-0000-0000-000000000000}"/>
  <bookViews>
    <workbookView xWindow="-90" yWindow="0" windowWidth="9780" windowHeight="10170" xr2:uid="{E33C14CF-C9C5-1445-A85E-DF277B208F2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22" i="1"/>
  <c r="S164" i="1"/>
  <c r="S165" i="1"/>
  <c r="S166" i="1"/>
  <c r="P162" i="1"/>
  <c r="P165" i="1"/>
  <c r="P166" i="1"/>
  <c r="P183" i="1"/>
  <c r="P182" i="1"/>
  <c r="J188" i="1"/>
  <c r="F163" i="1"/>
  <c r="F164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65" i="1"/>
  <c r="D165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2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03" i="1"/>
  <c r="F28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23" i="1"/>
  <c r="P163" i="1"/>
  <c r="P164" i="1"/>
  <c r="P184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P348" i="1"/>
  <c r="F14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<sst xmlns="http://schemas.openxmlformats.org/spreadsheetml/2006/main" count="714" uniqueCount="101">
  <si>
    <t>University Name</t>
  </si>
  <si>
    <t>Fiscal Year</t>
  </si>
  <si>
    <t>Total Revenue</t>
  </si>
  <si>
    <t>Total Revenue % Growth</t>
  </si>
  <si>
    <t>Total Expenses</t>
  </si>
  <si>
    <t>Total Expense %</t>
  </si>
  <si>
    <t>Sales of Assets</t>
  </si>
  <si>
    <t>Net Inventory Sales</t>
  </si>
  <si>
    <t>Net Assets</t>
  </si>
  <si>
    <t>Contributions</t>
  </si>
  <si>
    <t>Total Assets</t>
  </si>
  <si>
    <t>Total Liabilities</t>
  </si>
  <si>
    <t>Total Liabilities Growth</t>
  </si>
  <si>
    <t>Number of Employees</t>
  </si>
  <si>
    <t>Total Tuition</t>
  </si>
  <si>
    <t>,</t>
  </si>
  <si>
    <t>Outstanding Bond Liabilities</t>
  </si>
  <si>
    <t>Bond Proceeds</t>
  </si>
  <si>
    <t>Presidential Salary</t>
  </si>
  <si>
    <t>Program Service Expenses</t>
  </si>
  <si>
    <t>Program Services Revenue</t>
  </si>
  <si>
    <t>Investment Income</t>
  </si>
  <si>
    <t>Royalties</t>
  </si>
  <si>
    <t>Net Fundraising</t>
  </si>
  <si>
    <t>Professional  Fundraising</t>
  </si>
  <si>
    <t>Rental Property Income</t>
  </si>
  <si>
    <t>Endowments</t>
  </si>
  <si>
    <t>Other revenue</t>
  </si>
  <si>
    <t xml:space="preserve">Other Salaries and Wages </t>
  </si>
  <si>
    <t>% of Total Expenses</t>
  </si>
  <si>
    <t>American International College</t>
  </si>
  <si>
    <t> 101​</t>
  </si>
  <si>
    <t>$0 </t>
  </si>
  <si>
    <t>101​</t>
  </si>
  <si>
    <t>$43,933 </t>
  </si>
  <si>
    <t>$27,063,526​</t>
  </si>
  <si>
    <t> 947​</t>
  </si>
  <si>
    <t>$33,517 </t>
  </si>
  <si>
    <t>$32,335,964​</t>
  </si>
  <si>
    <t>$53,016 </t>
  </si>
  <si>
    <t>$49,015 </t>
  </si>
  <si>
    <t>$52,522 </t>
  </si>
  <si>
    <t> 850​</t>
  </si>
  <si>
    <t> $237,949​</t>
  </si>
  <si>
    <t>$7,604 </t>
  </si>
  <si>
    <t>$47,314,677​</t>
  </si>
  <si>
    <t>1,113​</t>
  </si>
  <si>
    <t>$46,881,056​</t>
  </si>
  <si>
    <t>1,215​</t>
  </si>
  <si>
    <t>$9,627 </t>
  </si>
  <si>
    <t> $47,327,188​</t>
  </si>
  <si>
    <t>1,052​</t>
  </si>
  <si>
    <t>$9,529 </t>
  </si>
  <si>
    <t>$61,678,659​</t>
  </si>
  <si>
    <t>867​</t>
  </si>
  <si>
    <t>$12,375 </t>
  </si>
  <si>
    <t>$57,977,915​</t>
  </si>
  <si>
    <t>548​</t>
  </si>
  <si>
    <t>$11,003 </t>
  </si>
  <si>
    <t>$60,103,348​</t>
  </si>
  <si>
    <t>$709,268​</t>
  </si>
  <si>
    <t>$9,666 </t>
  </si>
  <si>
    <t>Boston College</t>
  </si>
  <si>
    <t> </t>
  </si>
  <si>
    <t>Boston University</t>
  </si>
  <si>
    <t>Brandeis University</t>
  </si>
  <si>
    <t>N/A</t>
  </si>
  <si>
    <t>Bryant University</t>
  </si>
  <si>
    <t>$248, 636,185</t>
  </si>
  <si>
    <t>$3 ,040,180</t>
  </si>
  <si>
    <t>313,123, 683</t>
  </si>
  <si>
    <t>1, 444, 673</t>
  </si>
  <si>
    <t>2 , 0 8 1 , 2 2 0</t>
  </si>
  <si>
    <t>Clark University</t>
  </si>
  <si>
    <t>Endicott College</t>
  </si>
  <si>
    <t>Fairfield University</t>
  </si>
  <si>
    <t>Lesley University</t>
  </si>
  <si>
    <t>Massachusetts Institute of Technology</t>
  </si>
  <si>
    <t>2,115,709,00</t>
  </si>
  <si>
    <t>17,545,703,00</t>
  </si>
  <si>
    <t>Merrimack College</t>
  </si>
  <si>
    <t>NA</t>
  </si>
  <si>
    <t>Not listed</t>
  </si>
  <si>
    <t>Not Listed</t>
  </si>
  <si>
    <t>Nichols College</t>
  </si>
  <si>
    <t xml:space="preserve"> -   </t>
  </si>
  <si>
    <t>Northeastern University</t>
  </si>
  <si>
    <t xml:space="preserve"> NA </t>
  </si>
  <si>
    <t>Quinnipiac University</t>
  </si>
  <si>
    <t>Roger Williams University</t>
  </si>
  <si>
    <t>Sacred Heart University</t>
  </si>
  <si>
    <t>Springfield College</t>
  </si>
  <si>
    <t>Suffolk University</t>
  </si>
  <si>
    <t>University of Hartford</t>
  </si>
  <si>
    <t>Wesleyan University</t>
  </si>
  <si>
    <t>Western New England University</t>
  </si>
  <si>
    <t>$543,994​</t>
  </si>
  <si>
    <r>
      <t>$525,153</t>
    </r>
    <r>
      <rPr>
        <sz val="12"/>
        <color theme="1"/>
        <rFont val="Aptos Narrow"/>
        <family val="2"/>
        <scheme val="minor"/>
      </rPr>
      <t>​</t>
    </r>
  </si>
  <si>
    <t>$6,921,42</t>
  </si>
  <si>
    <r>
      <t>$71,333,272</t>
    </r>
    <r>
      <rPr>
        <sz val="12"/>
        <color theme="1"/>
        <rFont val="Aptos Narrow"/>
        <family val="2"/>
        <scheme val="minor"/>
      </rPr>
      <t>​</t>
    </r>
  </si>
  <si>
    <t>Worcester Polytechnic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</si>
</sst>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_(&quot;$&quot;* #,##0_);_(&quot;$&quot;* \(#,##0\);_(&quot;$&quot;* &quot;-&quot;??_);_(@_)"/>
    <numFmt numFmtId="167" formatCode="&quot;$&quot;#,##0.0"/>
    <numFmt numFmtId="168" formatCode="0.000"/>
  </numFmts>
  <fonts count="24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ptos Narrow"/>
      <family val="2"/>
    </font>
    <font>
      <sz val="12"/>
      <color rgb="FFFF0000"/>
      <name val="Aptos Narrow"/>
      <family val="2"/>
    </font>
    <font>
      <sz val="12"/>
      <color rgb="FF000000"/>
      <name val="Aptos Narrow"/>
      <family val="2"/>
      <charset val="1"/>
    </font>
    <font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</font>
    <font>
      <sz val="11"/>
      <color theme="1"/>
      <name val="Aptos Narrow"/>
      <family val="2"/>
      <scheme val="minor"/>
    </font>
    <font>
      <sz val="12"/>
      <name val="Aptos Narrow"/>
    </font>
    <font>
      <sz val="12"/>
      <color rgb="FF1B1B1B"/>
      <name val="Aptos Narrow"/>
      <scheme val="minor"/>
    </font>
    <font>
      <sz val="12"/>
      <color rgb="FF000000"/>
      <name val="Aptos Narrow"/>
      <family val="2"/>
      <scheme val="minor"/>
    </font>
    <font>
      <sz val="7"/>
      <color rgb="FF00008B"/>
      <name val="Verdana"/>
      <charset val="1"/>
    </font>
    <font>
      <b/>
      <sz val="10"/>
      <color rgb="FF000000"/>
      <name val="Helvetica Neue"/>
      <charset val="1"/>
    </font>
    <font>
      <sz val="10"/>
      <color rgb="FF000000"/>
      <name val="Helvetica Neue"/>
      <charset val="1"/>
    </font>
    <font>
      <sz val="12"/>
      <color rgb="FF000000"/>
      <name val="Aptos Narrow"/>
      <scheme val="minor"/>
    </font>
    <font>
      <sz val="12"/>
      <color rgb="FF000000"/>
      <name val="Aptos Narrow"/>
    </font>
    <font>
      <sz val="12"/>
      <color rgb="FF1B1B1B"/>
      <name val="Calibri"/>
    </font>
    <font>
      <b/>
      <sz val="12"/>
      <color rgb="FF000000"/>
      <name val="Aptos Narrow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6" fontId="0" fillId="0" borderId="0" xfId="0" applyNumberFormat="1"/>
    <xf numFmtId="3" fontId="0" fillId="0" borderId="0" xfId="0" applyNumberFormat="1"/>
    <xf numFmtId="0" fontId="2" fillId="0" borderId="0" xfId="0" applyFont="1"/>
    <xf numFmtId="6" fontId="2" fillId="0" borderId="0" xfId="0" applyNumberFormat="1" applyFont="1"/>
    <xf numFmtId="0" fontId="4" fillId="0" borderId="0" xfId="0" applyFont="1"/>
    <xf numFmtId="6" fontId="4" fillId="0" borderId="0" xfId="0" applyNumberFormat="1" applyFont="1"/>
    <xf numFmtId="10" fontId="4" fillId="0" borderId="0" xfId="0" applyNumberFormat="1" applyFont="1"/>
    <xf numFmtId="0" fontId="5" fillId="0" borderId="0" xfId="0" applyFont="1"/>
    <xf numFmtId="6" fontId="5" fillId="0" borderId="0" xfId="0" applyNumberFormat="1" applyFont="1"/>
    <xf numFmtId="0" fontId="6" fillId="0" borderId="0" xfId="0" applyFont="1"/>
    <xf numFmtId="164" fontId="7" fillId="0" borderId="0" xfId="0" applyNumberFormat="1" applyFont="1"/>
    <xf numFmtId="164" fontId="6" fillId="0" borderId="0" xfId="0" applyNumberFormat="1" applyFont="1"/>
    <xf numFmtId="10" fontId="6" fillId="0" borderId="0" xfId="0" applyNumberFormat="1" applyFont="1"/>
    <xf numFmtId="6" fontId="8" fillId="0" borderId="0" xfId="0" applyNumberFormat="1" applyFont="1"/>
    <xf numFmtId="0" fontId="8" fillId="0" borderId="0" xfId="0" applyFont="1"/>
    <xf numFmtId="3" fontId="8" fillId="0" borderId="0" xfId="0" applyNumberFormat="1" applyFont="1"/>
    <xf numFmtId="6" fontId="6" fillId="0" borderId="0" xfId="0" applyNumberFormat="1" applyFont="1"/>
    <xf numFmtId="10" fontId="5" fillId="0" borderId="0" xfId="0" applyNumberFormat="1" applyFont="1"/>
    <xf numFmtId="0" fontId="9" fillId="0" borderId="0" xfId="0" applyFont="1" applyAlignment="1">
      <alignment wrapText="1"/>
    </xf>
    <xf numFmtId="6" fontId="9" fillId="0" borderId="0" xfId="0" applyNumberFormat="1" applyFont="1" applyAlignment="1">
      <alignment wrapText="1"/>
    </xf>
    <xf numFmtId="6" fontId="10" fillId="0" borderId="0" xfId="0" applyNumberFormat="1" applyFont="1" applyAlignment="1">
      <alignment wrapText="1"/>
    </xf>
    <xf numFmtId="165" fontId="0" fillId="0" borderId="0" xfId="0" applyNumberFormat="1"/>
    <xf numFmtId="165" fontId="4" fillId="0" borderId="0" xfId="0" applyNumberFormat="1" applyFont="1"/>
    <xf numFmtId="165" fontId="5" fillId="0" borderId="0" xfId="0" applyNumberFormat="1" applyFont="1"/>
    <xf numFmtId="0" fontId="9" fillId="0" borderId="0" xfId="0" applyFont="1"/>
    <xf numFmtId="10" fontId="9" fillId="0" borderId="0" xfId="0" applyNumberFormat="1" applyFont="1"/>
    <xf numFmtId="6" fontId="9" fillId="0" borderId="0" xfId="0" applyNumberFormat="1" applyFont="1"/>
    <xf numFmtId="10" fontId="0" fillId="0" borderId="0" xfId="0" applyNumberFormat="1"/>
    <xf numFmtId="166" fontId="0" fillId="0" borderId="0" xfId="0" applyNumberFormat="1"/>
    <xf numFmtId="0" fontId="11" fillId="0" borderId="0" xfId="0" applyFont="1"/>
    <xf numFmtId="6" fontId="11" fillId="0" borderId="0" xfId="0" applyNumberFormat="1" applyFont="1"/>
    <xf numFmtId="10" fontId="11" fillId="0" borderId="0" xfId="0" applyNumberFormat="1" applyFont="1"/>
    <xf numFmtId="0" fontId="0" fillId="0" borderId="0" xfId="0" applyAlignment="1">
      <alignment horizontal="right"/>
    </xf>
    <xf numFmtId="167" fontId="1" fillId="0" borderId="0" xfId="0" applyNumberFormat="1" applyFont="1"/>
    <xf numFmtId="167" fontId="2" fillId="0" borderId="0" xfId="0" applyNumberFormat="1" applyFont="1"/>
    <xf numFmtId="167" fontId="9" fillId="0" borderId="0" xfId="0" applyNumberFormat="1" applyFont="1" applyAlignment="1">
      <alignment wrapText="1"/>
    </xf>
    <xf numFmtId="167" fontId="0" fillId="0" borderId="0" xfId="0" applyNumberFormat="1"/>
    <xf numFmtId="167" fontId="7" fillId="0" borderId="0" xfId="0" applyNumberFormat="1" applyFont="1"/>
    <xf numFmtId="167" fontId="6" fillId="0" borderId="0" xfId="0" applyNumberFormat="1" applyFont="1"/>
    <xf numFmtId="167" fontId="8" fillId="0" borderId="0" xfId="0" applyNumberFormat="1" applyFont="1"/>
    <xf numFmtId="167" fontId="5" fillId="0" borderId="0" xfId="0" applyNumberFormat="1" applyFont="1"/>
    <xf numFmtId="167" fontId="4" fillId="0" borderId="0" xfId="0" applyNumberFormat="1" applyFont="1"/>
    <xf numFmtId="167" fontId="11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165" fontId="9" fillId="0" borderId="0" xfId="0" applyNumberFormat="1" applyFont="1" applyAlignment="1">
      <alignment wrapText="1"/>
    </xf>
    <xf numFmtId="165" fontId="7" fillId="0" borderId="0" xfId="0" applyNumberFormat="1" applyFont="1"/>
    <xf numFmtId="165" fontId="6" fillId="0" borderId="0" xfId="0" applyNumberFormat="1" applyFont="1"/>
    <xf numFmtId="165" fontId="8" fillId="0" borderId="0" xfId="0" applyNumberFormat="1" applyFont="1"/>
    <xf numFmtId="165" fontId="11" fillId="0" borderId="0" xfId="0" applyNumberFormat="1" applyFont="1"/>
    <xf numFmtId="165" fontId="9" fillId="0" borderId="0" xfId="0" applyNumberFormat="1" applyFont="1"/>
    <xf numFmtId="165" fontId="10" fillId="0" borderId="0" xfId="0" applyNumberFormat="1" applyFont="1" applyAlignment="1">
      <alignment wrapText="1"/>
    </xf>
    <xf numFmtId="167" fontId="0" fillId="0" borderId="0" xfId="0" applyNumberFormat="1" applyAlignment="1">
      <alignment horizontal="right"/>
    </xf>
    <xf numFmtId="167" fontId="1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9" fillId="0" borderId="0" xfId="0" applyNumberFormat="1" applyFont="1" applyAlignment="1">
      <alignment horizontal="right" wrapText="1"/>
    </xf>
    <xf numFmtId="167" fontId="7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168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9" fillId="0" borderId="0" xfId="0" applyNumberFormat="1" applyFont="1" applyAlignment="1">
      <alignment wrapText="1"/>
    </xf>
    <xf numFmtId="1" fontId="0" fillId="0" borderId="0" xfId="0" applyNumberFormat="1"/>
    <xf numFmtId="1" fontId="7" fillId="0" borderId="0" xfId="0" applyNumberFormat="1" applyFont="1"/>
    <xf numFmtId="1" fontId="8" fillId="0" borderId="0" xfId="0" applyNumberFormat="1" applyFont="1"/>
    <xf numFmtId="1" fontId="4" fillId="0" borderId="0" xfId="0" applyNumberFormat="1" applyFont="1"/>
    <xf numFmtId="1" fontId="11" fillId="0" borderId="0" xfId="0" applyNumberFormat="1" applyFont="1"/>
    <xf numFmtId="1" fontId="5" fillId="0" borderId="0" xfId="0" applyNumberFormat="1" applyFont="1"/>
    <xf numFmtId="167" fontId="13" fillId="0" borderId="0" xfId="0" applyNumberFormat="1" applyFont="1"/>
    <xf numFmtId="0" fontId="12" fillId="0" borderId="0" xfId="0" applyFont="1"/>
    <xf numFmtId="6" fontId="14" fillId="0" borderId="0" xfId="0" applyNumberFormat="1" applyFont="1"/>
    <xf numFmtId="165" fontId="15" fillId="0" borderId="0" xfId="0" applyNumberFormat="1" applyFont="1"/>
    <xf numFmtId="165" fontId="0" fillId="0" borderId="0" xfId="0" applyNumberFormat="1" applyAlignment="1">
      <alignment horizontal="right"/>
    </xf>
    <xf numFmtId="165" fontId="8" fillId="0" borderId="0" xfId="0" applyNumberFormat="1" applyFont="1" applyAlignment="1">
      <alignment wrapText="1"/>
    </xf>
    <xf numFmtId="165" fontId="3" fillId="0" borderId="0" xfId="0" applyNumberFormat="1" applyFo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 wrapText="1"/>
    </xf>
    <xf numFmtId="165" fontId="7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3" fontId="16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4" fontId="9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8" fillId="0" borderId="0" xfId="0" applyNumberFormat="1" applyFont="1"/>
    <xf numFmtId="164" fontId="4" fillId="0" borderId="0" xfId="0" applyNumberFormat="1" applyFont="1"/>
    <xf numFmtId="164" fontId="11" fillId="0" borderId="0" xfId="0" applyNumberFormat="1" applyFont="1"/>
    <xf numFmtId="164" fontId="5" fillId="0" borderId="0" xfId="0" applyNumberFormat="1" applyFont="1"/>
    <xf numFmtId="1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5" fontId="17" fillId="0" borderId="0" xfId="0" applyNumberFormat="1" applyFont="1"/>
    <xf numFmtId="165" fontId="18" fillId="0" borderId="0" xfId="0" applyNumberFormat="1" applyFont="1"/>
    <xf numFmtId="6" fontId="19" fillId="0" borderId="0" xfId="0" applyNumberFormat="1" applyFont="1"/>
    <xf numFmtId="10" fontId="17" fillId="0" borderId="0" xfId="0" applyNumberFormat="1" applyFont="1"/>
    <xf numFmtId="8" fontId="2" fillId="0" borderId="0" xfId="0" applyNumberFormat="1" applyFont="1"/>
    <xf numFmtId="8" fontId="5" fillId="0" borderId="0" xfId="0" applyNumberFormat="1" applyFont="1"/>
    <xf numFmtId="8" fontId="4" fillId="0" borderId="0" xfId="0" applyNumberFormat="1" applyFont="1"/>
    <xf numFmtId="6" fontId="20" fillId="0" borderId="0" xfId="0" applyNumberFormat="1" applyFont="1"/>
    <xf numFmtId="6" fontId="20" fillId="2" borderId="0" xfId="0" applyNumberFormat="1" applyFont="1" applyFill="1" applyAlignment="1">
      <alignment wrapText="1"/>
    </xf>
    <xf numFmtId="164" fontId="21" fillId="2" borderId="0" xfId="0" applyNumberFormat="1" applyFont="1" applyFill="1" applyAlignment="1">
      <alignment wrapText="1"/>
    </xf>
    <xf numFmtId="0" fontId="22" fillId="0" borderId="0" xfId="0" applyFont="1"/>
    <xf numFmtId="8" fontId="23" fillId="0" borderId="0" xfId="0" applyNumberFormat="1" applyFont="1" applyAlignment="1">
      <alignment wrapText="1"/>
    </xf>
    <xf numFmtId="8" fontId="2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F71F-DC4C-F740-9A5F-95275EC99DE0}">
  <dimension ref="A1:AD441"/>
  <sheetViews>
    <sheetView tabSelected="1" zoomScale="60" zoomScaleNormal="60" workbookViewId="0">
      <pane ySplit="1" topLeftCell="A321" activePane="bottomLeft" state="frozen"/>
      <selection pane="bottomLeft" activeCell="H364" sqref="H364"/>
    </sheetView>
  </sheetViews>
  <sheetFormatPr defaultColWidth="10.625" defaultRowHeight="15.75"/>
  <cols>
    <col min="1" max="1" width="32.75" customWidth="1"/>
    <col min="2" max="2" width="10.125" bestFit="1" customWidth="1"/>
    <col min="3" max="3" width="16.875" style="40" bestFit="1" customWidth="1"/>
    <col min="4" max="4" width="20" bestFit="1" customWidth="1"/>
    <col min="5" max="5" width="16.375" style="40" bestFit="1" customWidth="1"/>
    <col min="6" max="6" width="13.625" customWidth="1"/>
    <col min="7" max="7" width="16.375" style="25" bestFit="1" customWidth="1"/>
    <col min="8" max="8" width="16.25" style="25" bestFit="1" customWidth="1"/>
    <col min="9" max="9" width="19" style="56" bestFit="1" customWidth="1"/>
    <col min="10" max="10" width="16.375" style="80" bestFit="1" customWidth="1"/>
    <col min="11" max="11" width="17.125" style="96" customWidth="1"/>
    <col min="12" max="12" width="16.75" style="96" bestFit="1" customWidth="1"/>
    <col min="13" max="13" width="19.125" style="96" bestFit="1" customWidth="1"/>
    <col min="14" max="14" width="18.5" style="70" bestFit="1" customWidth="1"/>
    <col min="15" max="15" width="15.875" style="25" bestFit="1" customWidth="1"/>
    <col min="16" max="16" width="28.625" bestFit="1" customWidth="1"/>
    <col min="17" max="18" width="23.5" customWidth="1"/>
    <col min="19" max="19" width="15.75" style="25" bestFit="1" customWidth="1"/>
    <col min="20" max="20" width="22.125" style="25" bestFit="1" customWidth="1"/>
    <col min="21" max="21" width="22" style="25" customWidth="1"/>
    <col min="22" max="22" width="16.625" style="25" bestFit="1" customWidth="1"/>
    <col min="23" max="23" width="13.25" style="25" customWidth="1"/>
    <col min="24" max="24" width="15.125" style="25" customWidth="1"/>
    <col min="25" max="25" width="21.5" style="25" customWidth="1"/>
    <col min="26" max="26" width="19.625" style="25" bestFit="1" customWidth="1"/>
    <col min="27" max="27" width="14.625" style="25" customWidth="1"/>
    <col min="28" max="28" width="17" style="25" customWidth="1"/>
    <col min="29" max="29" width="25" style="25" customWidth="1"/>
    <col min="30" max="30" width="16.875" style="31" bestFit="1" customWidth="1"/>
  </cols>
  <sheetData>
    <row r="1" spans="1:30" ht="15" customHeight="1">
      <c r="A1" s="3" t="s">
        <v>0</v>
      </c>
      <c r="B1" s="1" t="s">
        <v>1</v>
      </c>
      <c r="C1" s="37" t="s">
        <v>2</v>
      </c>
      <c r="D1" s="1" t="s">
        <v>3</v>
      </c>
      <c r="E1" s="37" t="s">
        <v>4</v>
      </c>
      <c r="F1" s="1" t="s">
        <v>5</v>
      </c>
      <c r="G1" s="47" t="s">
        <v>6</v>
      </c>
      <c r="H1" s="47" t="s">
        <v>7</v>
      </c>
      <c r="I1" s="57" t="s">
        <v>8</v>
      </c>
      <c r="J1" s="83" t="s">
        <v>9</v>
      </c>
      <c r="K1" s="93" t="s">
        <v>10</v>
      </c>
      <c r="L1" s="115" t="s">
        <v>11</v>
      </c>
      <c r="M1" s="115" t="s">
        <v>12</v>
      </c>
      <c r="N1" s="67" t="s">
        <v>13</v>
      </c>
      <c r="O1" s="47" t="s">
        <v>14</v>
      </c>
      <c r="P1" s="2" t="s">
        <v>15</v>
      </c>
      <c r="Q1" s="1" t="s">
        <v>16</v>
      </c>
      <c r="R1" s="1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105" t="s">
        <v>28</v>
      </c>
      <c r="AD1" s="108" t="s">
        <v>29</v>
      </c>
    </row>
    <row r="2" spans="1:30">
      <c r="A2" t="s">
        <v>30</v>
      </c>
      <c r="B2" s="77">
        <v>2004</v>
      </c>
      <c r="C2" s="76">
        <v>30715777</v>
      </c>
      <c r="D2" s="31">
        <v>0</v>
      </c>
      <c r="E2" s="38">
        <v>33641427</v>
      </c>
      <c r="F2" s="6">
        <v>84.49</v>
      </c>
      <c r="G2" s="48">
        <v>0</v>
      </c>
      <c r="H2" s="48">
        <v>0</v>
      </c>
      <c r="I2" s="58">
        <v>25337317</v>
      </c>
      <c r="J2" s="84">
        <v>1040239</v>
      </c>
      <c r="K2" s="94">
        <v>56214578</v>
      </c>
      <c r="L2" s="109">
        <v>16542679</v>
      </c>
      <c r="M2" s="21">
        <v>0</v>
      </c>
      <c r="N2" s="68" t="s">
        <v>31</v>
      </c>
      <c r="O2" s="48">
        <v>36423198</v>
      </c>
      <c r="P2" s="7">
        <v>2612170</v>
      </c>
      <c r="Q2" s="7">
        <v>43772345</v>
      </c>
      <c r="R2" s="6">
        <v>0</v>
      </c>
      <c r="S2" s="48">
        <v>195850</v>
      </c>
      <c r="T2" s="48">
        <v>27148021</v>
      </c>
      <c r="U2" s="48">
        <v>30715777</v>
      </c>
      <c r="V2" s="48">
        <v>0</v>
      </c>
      <c r="W2" s="48">
        <v>0</v>
      </c>
      <c r="X2" s="48" t="s">
        <v>32</v>
      </c>
      <c r="Y2" s="48">
        <v>0</v>
      </c>
      <c r="Z2" s="48">
        <v>0</v>
      </c>
      <c r="AA2" s="48">
        <v>47964737</v>
      </c>
      <c r="AB2" s="48">
        <v>286229</v>
      </c>
      <c r="AC2" s="106">
        <v>12431182</v>
      </c>
      <c r="AD2" s="31">
        <f>AC2/E2</f>
        <v>0.36952005632816942</v>
      </c>
    </row>
    <row r="3" spans="1:30">
      <c r="A3" t="s">
        <v>30</v>
      </c>
      <c r="B3" s="77">
        <v>2005</v>
      </c>
      <c r="C3" s="76">
        <v>33214975</v>
      </c>
      <c r="D3" s="31">
        <f>(C3-C2)/C3</f>
        <v>7.5243109470953987E-2</v>
      </c>
      <c r="E3" s="38">
        <v>37113021</v>
      </c>
      <c r="F3" s="6">
        <v>84.42</v>
      </c>
      <c r="G3" s="48">
        <v>0</v>
      </c>
      <c r="H3" s="48">
        <v>0</v>
      </c>
      <c r="I3" s="58">
        <v>19952447</v>
      </c>
      <c r="J3" s="84">
        <v>4476218</v>
      </c>
      <c r="K3" s="94">
        <v>57984125</v>
      </c>
      <c r="L3" s="109">
        <v>41409298</v>
      </c>
      <c r="M3" s="21">
        <f>(L3-L2)/L3</f>
        <v>0.60050810327670856</v>
      </c>
      <c r="N3" s="68" t="s">
        <v>31</v>
      </c>
      <c r="O3" s="48">
        <v>37617891</v>
      </c>
      <c r="P3" s="7">
        <v>2758903</v>
      </c>
      <c r="Q3" s="7">
        <v>42553001</v>
      </c>
      <c r="R3" s="6">
        <v>0</v>
      </c>
      <c r="S3" s="48">
        <v>206320</v>
      </c>
      <c r="T3" s="48">
        <v>28212034</v>
      </c>
      <c r="U3" s="48">
        <v>26526187</v>
      </c>
      <c r="V3" s="48">
        <v>0</v>
      </c>
      <c r="W3" s="48">
        <v>0</v>
      </c>
      <c r="X3" s="48" t="s">
        <v>32</v>
      </c>
      <c r="Y3" s="48">
        <v>0</v>
      </c>
      <c r="Z3" s="48">
        <v>0</v>
      </c>
      <c r="AA3" s="48">
        <v>47849881</v>
      </c>
      <c r="AB3" s="48">
        <v>227642</v>
      </c>
      <c r="AC3" s="106">
        <v>13159405</v>
      </c>
      <c r="AD3" s="31">
        <f>AC3/E3</f>
        <v>0.35457649755863313</v>
      </c>
    </row>
    <row r="4" spans="1:30">
      <c r="A4" t="s">
        <v>30</v>
      </c>
      <c r="B4" s="77">
        <v>2006</v>
      </c>
      <c r="C4" s="76">
        <v>42318863</v>
      </c>
      <c r="D4" s="31">
        <f>(C4-C3)/C4</f>
        <v>0.21512600657536571</v>
      </c>
      <c r="E4" s="38">
        <v>40833537</v>
      </c>
      <c r="F4" s="6">
        <v>84.39</v>
      </c>
      <c r="G4" s="48">
        <v>0</v>
      </c>
      <c r="H4" s="48">
        <v>0</v>
      </c>
      <c r="I4" s="58">
        <v>21933666</v>
      </c>
      <c r="J4" s="84">
        <v>5311013</v>
      </c>
      <c r="K4" s="94">
        <v>59831753</v>
      </c>
      <c r="L4" s="109">
        <v>41157120</v>
      </c>
      <c r="M4" s="21">
        <f t="shared" ref="M4:M21" si="0">(L4-L3)/L4</f>
        <v>-6.1272022920942958E-3</v>
      </c>
      <c r="N4" s="68" t="s">
        <v>31</v>
      </c>
      <c r="O4" s="48">
        <v>38875103</v>
      </c>
      <c r="P4" s="7">
        <v>2894675</v>
      </c>
      <c r="Q4" s="7">
        <v>41787211</v>
      </c>
      <c r="R4" s="6">
        <v>0</v>
      </c>
      <c r="S4" s="48">
        <v>217654</v>
      </c>
      <c r="T4" s="48">
        <v>29301189</v>
      </c>
      <c r="U4" s="48">
        <v>20649448</v>
      </c>
      <c r="V4" s="48">
        <v>0</v>
      </c>
      <c r="W4" s="48">
        <v>0</v>
      </c>
      <c r="X4" s="48" t="s">
        <v>32</v>
      </c>
      <c r="Y4" s="48">
        <v>0</v>
      </c>
      <c r="Z4" s="48">
        <v>0</v>
      </c>
      <c r="AA4" s="48">
        <v>47910310</v>
      </c>
      <c r="AB4" s="48">
        <v>161781</v>
      </c>
      <c r="AC4" s="106">
        <v>12687591</v>
      </c>
      <c r="AD4" s="31">
        <f>AC4/E4</f>
        <v>0.31071496451556474</v>
      </c>
    </row>
    <row r="5" spans="1:30">
      <c r="A5" t="s">
        <v>30</v>
      </c>
      <c r="B5" s="77">
        <v>2007</v>
      </c>
      <c r="C5" s="76">
        <v>44378009</v>
      </c>
      <c r="D5" s="31">
        <f>(C5-C4)/C5</f>
        <v>4.640014381898025E-2</v>
      </c>
      <c r="E5" s="38">
        <v>44418855</v>
      </c>
      <c r="F5" s="6">
        <v>84.59</v>
      </c>
      <c r="G5" s="48">
        <v>0</v>
      </c>
      <c r="H5" s="48">
        <v>0</v>
      </c>
      <c r="I5" s="58">
        <v>23350872</v>
      </c>
      <c r="J5" s="84">
        <v>1004404</v>
      </c>
      <c r="K5" s="94">
        <v>61729542</v>
      </c>
      <c r="L5" s="109">
        <v>22186033</v>
      </c>
      <c r="M5" s="21">
        <f t="shared" si="0"/>
        <v>-0.85509144424332195</v>
      </c>
      <c r="N5" s="68" t="s">
        <v>31</v>
      </c>
      <c r="O5" s="48">
        <v>40101125</v>
      </c>
      <c r="P5" s="7">
        <v>3012856</v>
      </c>
      <c r="Q5" s="7">
        <v>40651290</v>
      </c>
      <c r="R5" s="6">
        <v>0</v>
      </c>
      <c r="S5" s="48">
        <v>227915</v>
      </c>
      <c r="T5" s="48">
        <v>30382654</v>
      </c>
      <c r="U5" s="48">
        <v>42318863</v>
      </c>
      <c r="V5" s="48">
        <v>0</v>
      </c>
      <c r="W5" s="48">
        <v>0</v>
      </c>
      <c r="X5" s="48" t="s">
        <v>32</v>
      </c>
      <c r="Y5" s="48">
        <v>0</v>
      </c>
      <c r="Z5" s="48">
        <v>0</v>
      </c>
      <c r="AA5" s="48">
        <v>48164357</v>
      </c>
      <c r="AB5" s="48">
        <v>235357</v>
      </c>
      <c r="AC5" s="106">
        <v>15340489</v>
      </c>
      <c r="AD5" s="31">
        <f>AC5/E5</f>
        <v>0.34535984774933975</v>
      </c>
    </row>
    <row r="6" spans="1:30">
      <c r="A6" t="s">
        <v>30</v>
      </c>
      <c r="B6" s="77">
        <v>2008</v>
      </c>
      <c r="C6" s="76">
        <v>53613137</v>
      </c>
      <c r="D6" s="31">
        <f>(C6-C5)/C6</f>
        <v>0.17225494564886215</v>
      </c>
      <c r="E6" s="38">
        <v>51428790</v>
      </c>
      <c r="F6" s="6">
        <v>84.65</v>
      </c>
      <c r="G6" s="48">
        <v>0</v>
      </c>
      <c r="H6" s="48">
        <v>0</v>
      </c>
      <c r="I6" s="58">
        <v>22749427</v>
      </c>
      <c r="J6" s="84">
        <v>2392686</v>
      </c>
      <c r="K6" s="94">
        <v>63957145</v>
      </c>
      <c r="L6" s="109">
        <v>45996074</v>
      </c>
      <c r="M6" s="21">
        <f t="shared" si="0"/>
        <v>0.51765376758025039</v>
      </c>
      <c r="N6" s="68" t="s">
        <v>31</v>
      </c>
      <c r="O6" s="48">
        <v>41526390</v>
      </c>
      <c r="P6" s="7">
        <v>3151205</v>
      </c>
      <c r="Q6" s="7">
        <v>39876112</v>
      </c>
      <c r="R6" s="6">
        <v>0</v>
      </c>
      <c r="S6" s="48">
        <v>238220</v>
      </c>
      <c r="T6" s="48">
        <v>31457117</v>
      </c>
      <c r="U6" s="48">
        <v>44378009</v>
      </c>
      <c r="V6" s="48">
        <v>0</v>
      </c>
      <c r="W6" s="48">
        <v>0</v>
      </c>
      <c r="X6" s="48" t="s">
        <v>32</v>
      </c>
      <c r="Y6" s="48">
        <v>0</v>
      </c>
      <c r="Z6" s="48">
        <v>0</v>
      </c>
      <c r="AA6" s="48">
        <v>48641394</v>
      </c>
      <c r="AB6" s="48">
        <v>239999</v>
      </c>
      <c r="AC6" s="106">
        <v>16761634</v>
      </c>
      <c r="AD6" s="31">
        <f>AC6/E6</f>
        <v>0.32591927595418829</v>
      </c>
    </row>
    <row r="7" spans="1:30">
      <c r="A7" t="s">
        <v>30</v>
      </c>
      <c r="B7" s="77">
        <v>2009</v>
      </c>
      <c r="C7" s="76">
        <v>63737555</v>
      </c>
      <c r="D7" s="31">
        <f>(C7-C6)/C7</f>
        <v>0.15884540911555206</v>
      </c>
      <c r="E7" s="38">
        <v>61726281</v>
      </c>
      <c r="F7" s="6">
        <v>85.11</v>
      </c>
      <c r="G7" s="48">
        <v>0</v>
      </c>
      <c r="H7" s="48">
        <v>0</v>
      </c>
      <c r="I7" s="58">
        <v>21189251</v>
      </c>
      <c r="J7" s="84">
        <v>4963804</v>
      </c>
      <c r="K7" s="94">
        <v>66378512</v>
      </c>
      <c r="L7" s="109">
        <v>23246647</v>
      </c>
      <c r="M7" s="21">
        <f t="shared" si="0"/>
        <v>-0.97861110894831416</v>
      </c>
      <c r="N7" s="68" t="s">
        <v>31</v>
      </c>
      <c r="O7" s="48">
        <v>42898015</v>
      </c>
      <c r="P7" s="7">
        <v>3281015</v>
      </c>
      <c r="Q7" s="7">
        <v>38556720</v>
      </c>
      <c r="R7" s="6">
        <v>0</v>
      </c>
      <c r="S7" s="48">
        <v>248679</v>
      </c>
      <c r="T7" s="48">
        <v>32584190</v>
      </c>
      <c r="U7" s="48">
        <v>50461003</v>
      </c>
      <c r="V7" s="48">
        <v>550293</v>
      </c>
      <c r="W7" s="48">
        <v>0</v>
      </c>
      <c r="X7" s="48" t="s">
        <v>32</v>
      </c>
      <c r="Y7" s="48">
        <v>0</v>
      </c>
      <c r="Z7" s="48">
        <v>0</v>
      </c>
      <c r="AA7" s="48">
        <v>49375533</v>
      </c>
      <c r="AB7" s="48">
        <v>208734</v>
      </c>
      <c r="AC7" s="106">
        <v>20005407</v>
      </c>
      <c r="AD7" s="31">
        <f>AC7/E7</f>
        <v>0.32409869306722044</v>
      </c>
    </row>
    <row r="8" spans="1:30">
      <c r="A8" t="s">
        <v>30</v>
      </c>
      <c r="B8" s="77">
        <v>2010</v>
      </c>
      <c r="C8" s="76">
        <v>69103698</v>
      </c>
      <c r="D8" s="31">
        <f>(C8-C7)/C8</f>
        <v>7.7653485346037485E-2</v>
      </c>
      <c r="E8" s="38">
        <v>69485629</v>
      </c>
      <c r="F8" s="6">
        <v>85.39</v>
      </c>
      <c r="G8" s="48">
        <v>0</v>
      </c>
      <c r="H8" s="48">
        <v>0</v>
      </c>
      <c r="I8" s="58">
        <v>21491971</v>
      </c>
      <c r="J8" s="84">
        <v>23365799</v>
      </c>
      <c r="K8" s="94">
        <v>68952125</v>
      </c>
      <c r="L8" s="109">
        <v>27958244</v>
      </c>
      <c r="M8" s="21">
        <f t="shared" si="0"/>
        <v>0.16852263682940888</v>
      </c>
      <c r="N8" s="68" t="s">
        <v>31</v>
      </c>
      <c r="O8" s="48">
        <v>44153902</v>
      </c>
      <c r="P8" s="7">
        <v>3405892</v>
      </c>
      <c r="Q8" s="7">
        <v>37112990</v>
      </c>
      <c r="R8" s="6">
        <v>0</v>
      </c>
      <c r="S8" s="48">
        <v>259346</v>
      </c>
      <c r="T8" s="48">
        <v>33766218</v>
      </c>
      <c r="U8" s="48">
        <v>58969189</v>
      </c>
      <c r="V8" s="48">
        <v>-526902</v>
      </c>
      <c r="W8" s="48">
        <v>0</v>
      </c>
      <c r="X8" s="48" t="s">
        <v>32</v>
      </c>
      <c r="Y8" s="48">
        <v>0</v>
      </c>
      <c r="Z8" s="48">
        <v>0</v>
      </c>
      <c r="AA8" s="48">
        <v>50379965</v>
      </c>
      <c r="AB8" s="48">
        <v>331464</v>
      </c>
      <c r="AC8" s="106">
        <v>22817859</v>
      </c>
      <c r="AD8" s="31">
        <f>AC8/E8</f>
        <v>0.32838241991016587</v>
      </c>
    </row>
    <row r="9" spans="1:30">
      <c r="A9" t="s">
        <v>30</v>
      </c>
      <c r="B9" s="77">
        <v>2011</v>
      </c>
      <c r="C9" s="76">
        <v>71761531</v>
      </c>
      <c r="D9" s="31">
        <f>(C9-C8)/C9</f>
        <v>3.7037016392529307E-2</v>
      </c>
      <c r="E9" s="38">
        <v>69050410</v>
      </c>
      <c r="F9" s="6">
        <v>86.07</v>
      </c>
      <c r="G9" s="48">
        <v>0</v>
      </c>
      <c r="H9" s="48">
        <v>0</v>
      </c>
      <c r="I9" s="58">
        <v>25659151</v>
      </c>
      <c r="J9" s="84">
        <v>24510986</v>
      </c>
      <c r="K9" s="94">
        <v>71284591</v>
      </c>
      <c r="L9" s="109">
        <v>27422082</v>
      </c>
      <c r="M9" s="21">
        <f t="shared" si="0"/>
        <v>-1.9552198844712081E-2</v>
      </c>
      <c r="N9" s="68" t="s">
        <v>33</v>
      </c>
      <c r="O9" s="48">
        <v>45226788</v>
      </c>
      <c r="P9" s="7">
        <v>3512149</v>
      </c>
      <c r="Q9" s="7">
        <v>36284320</v>
      </c>
      <c r="R9" s="6">
        <v>0</v>
      </c>
      <c r="S9" s="48">
        <v>268980</v>
      </c>
      <c r="T9" s="48">
        <v>34855410</v>
      </c>
      <c r="U9" s="48">
        <v>67367464</v>
      </c>
      <c r="V9" s="48">
        <v>183630</v>
      </c>
      <c r="W9" s="48">
        <v>0</v>
      </c>
      <c r="X9" s="48" t="s">
        <v>34</v>
      </c>
      <c r="Y9" s="48">
        <v>0</v>
      </c>
      <c r="Z9" s="48">
        <v>0</v>
      </c>
      <c r="AA9" s="48">
        <v>51682246</v>
      </c>
      <c r="AB9" s="48">
        <v>369333</v>
      </c>
      <c r="AC9" s="106">
        <v>20324434</v>
      </c>
      <c r="AD9" s="31">
        <f>AC9/E9</f>
        <v>0.29434197421854558</v>
      </c>
    </row>
    <row r="10" spans="1:30">
      <c r="A10" t="s">
        <v>30</v>
      </c>
      <c r="B10" s="77">
        <v>2012</v>
      </c>
      <c r="C10" s="76">
        <v>69904041</v>
      </c>
      <c r="D10" s="31">
        <f>(C10-C9)/C10</f>
        <v>-2.6571997461491532E-2</v>
      </c>
      <c r="E10" s="38">
        <v>65626660</v>
      </c>
      <c r="F10" s="6">
        <v>86.64</v>
      </c>
      <c r="G10" s="48">
        <v>0</v>
      </c>
      <c r="H10" s="48">
        <v>0</v>
      </c>
      <c r="I10" s="58" t="s">
        <v>35</v>
      </c>
      <c r="J10" s="84">
        <v>3034862</v>
      </c>
      <c r="K10" s="94">
        <v>74625125</v>
      </c>
      <c r="L10" s="109">
        <v>26167769</v>
      </c>
      <c r="M10" s="21">
        <f t="shared" si="0"/>
        <v>-4.7933509348848193E-2</v>
      </c>
      <c r="N10" s="68" t="s">
        <v>36</v>
      </c>
      <c r="O10" s="48">
        <v>46584019</v>
      </c>
      <c r="P10" s="7">
        <v>3657889</v>
      </c>
      <c r="Q10" s="7">
        <v>34795260</v>
      </c>
      <c r="R10" s="6">
        <v>0</v>
      </c>
      <c r="S10" s="48">
        <v>279108</v>
      </c>
      <c r="T10" s="48">
        <v>35970676</v>
      </c>
      <c r="U10" s="48">
        <v>66413285</v>
      </c>
      <c r="V10" s="48">
        <v>100645</v>
      </c>
      <c r="W10" s="48">
        <v>0</v>
      </c>
      <c r="X10" s="48" t="s">
        <v>37</v>
      </c>
      <c r="Y10" s="48">
        <v>0</v>
      </c>
      <c r="Z10" s="48">
        <v>0</v>
      </c>
      <c r="AA10" s="48">
        <v>53297475</v>
      </c>
      <c r="AB10" s="48">
        <v>432017</v>
      </c>
      <c r="AC10" s="106">
        <v>201340004</v>
      </c>
      <c r="AD10" s="31">
        <f>AC10/E10</f>
        <v>3.0679605513978618</v>
      </c>
    </row>
    <row r="11" spans="1:30">
      <c r="A11" t="s">
        <v>30</v>
      </c>
      <c r="B11" s="77">
        <v>2013</v>
      </c>
      <c r="C11" s="76">
        <v>73440079</v>
      </c>
      <c r="D11" s="31">
        <f>(C11-C10)/C11</f>
        <v>4.8148613783490078E-2</v>
      </c>
      <c r="E11" s="38">
        <v>68388688</v>
      </c>
      <c r="F11" s="6">
        <v>85.27</v>
      </c>
      <c r="G11" s="48">
        <v>0</v>
      </c>
      <c r="H11" s="48">
        <v>0</v>
      </c>
      <c r="I11" s="58" t="s">
        <v>38</v>
      </c>
      <c r="J11" s="84">
        <v>3412712</v>
      </c>
      <c r="K11" s="94">
        <v>77850123</v>
      </c>
      <c r="L11" s="109">
        <v>21087303</v>
      </c>
      <c r="M11" s="21">
        <f t="shared" si="0"/>
        <v>-0.24092535683676572</v>
      </c>
      <c r="N11" s="68" t="s">
        <v>36</v>
      </c>
      <c r="O11" s="48">
        <v>47420856</v>
      </c>
      <c r="P11" s="7">
        <v>3784679</v>
      </c>
      <c r="Q11" s="7">
        <v>33491284</v>
      </c>
      <c r="R11" s="6">
        <v>0</v>
      </c>
      <c r="S11" s="48">
        <v>289497</v>
      </c>
      <c r="T11" s="48">
        <v>68388668</v>
      </c>
      <c r="U11" s="48">
        <v>69586668</v>
      </c>
      <c r="V11" s="48">
        <v>98517</v>
      </c>
      <c r="W11" s="48">
        <v>0</v>
      </c>
      <c r="X11" s="48" t="s">
        <v>39</v>
      </c>
      <c r="Y11" s="48">
        <v>0</v>
      </c>
      <c r="Z11" s="48">
        <v>0</v>
      </c>
      <c r="AA11" s="48">
        <v>55160479</v>
      </c>
      <c r="AB11" s="48">
        <v>282303</v>
      </c>
      <c r="AC11" s="106">
        <v>221473460</v>
      </c>
      <c r="AD11" s="31">
        <f>AC11/E11</f>
        <v>3.2384516573852098</v>
      </c>
    </row>
    <row r="12" spans="1:30">
      <c r="A12" t="s">
        <v>30</v>
      </c>
      <c r="B12" s="77">
        <v>2014</v>
      </c>
      <c r="C12" s="76">
        <v>79915698</v>
      </c>
      <c r="D12" s="31">
        <f>(C12-C11)/C12</f>
        <v>8.1030625547436244E-2</v>
      </c>
      <c r="E12" s="38">
        <v>75059594</v>
      </c>
      <c r="F12" s="6">
        <v>86.78</v>
      </c>
      <c r="G12" s="48">
        <v>0</v>
      </c>
      <c r="H12" s="48">
        <v>0</v>
      </c>
      <c r="I12" s="58">
        <v>38548434</v>
      </c>
      <c r="J12" s="84">
        <v>3661970</v>
      </c>
      <c r="K12" s="94">
        <v>82901732</v>
      </c>
      <c r="L12" s="109">
        <v>21443786</v>
      </c>
      <c r="M12" s="21">
        <f t="shared" si="0"/>
        <v>1.6624070021963474E-2</v>
      </c>
      <c r="N12" s="68" t="s">
        <v>36</v>
      </c>
      <c r="O12" s="48">
        <v>48551762</v>
      </c>
      <c r="P12" s="7">
        <v>3950214</v>
      </c>
      <c r="Q12" s="7">
        <v>32223290</v>
      </c>
      <c r="R12" s="6">
        <v>0</v>
      </c>
      <c r="S12" s="48">
        <v>299658</v>
      </c>
      <c r="T12" s="48">
        <v>54597931</v>
      </c>
      <c r="U12" s="48">
        <v>75408960</v>
      </c>
      <c r="V12" s="48">
        <v>181725</v>
      </c>
      <c r="W12" s="48">
        <v>0</v>
      </c>
      <c r="X12" s="48" t="s">
        <v>40</v>
      </c>
      <c r="Y12" s="48">
        <v>0</v>
      </c>
      <c r="Z12" s="48">
        <v>0</v>
      </c>
      <c r="AA12" s="48">
        <v>57308893</v>
      </c>
      <c r="AB12" s="48">
        <v>614028</v>
      </c>
      <c r="AC12" s="106">
        <v>229501554</v>
      </c>
      <c r="AD12" s="31">
        <f>AC12/E12</f>
        <v>3.0575911988013149</v>
      </c>
    </row>
    <row r="13" spans="1:30">
      <c r="A13" t="s">
        <v>30</v>
      </c>
      <c r="B13" s="77">
        <v>2015</v>
      </c>
      <c r="C13" s="76">
        <v>80461261</v>
      </c>
      <c r="D13" s="31">
        <f>(C13-C12)/C13</f>
        <v>6.780443075581428E-3</v>
      </c>
      <c r="E13" s="38">
        <v>77945115</v>
      </c>
      <c r="F13" s="6">
        <v>88.92</v>
      </c>
      <c r="G13" s="48">
        <v>0</v>
      </c>
      <c r="H13" s="48">
        <v>0</v>
      </c>
      <c r="I13" s="58">
        <v>40657871</v>
      </c>
      <c r="J13" s="84">
        <v>3173526</v>
      </c>
      <c r="K13" s="94">
        <v>82901732</v>
      </c>
      <c r="L13" s="109">
        <v>27693833</v>
      </c>
      <c r="M13" s="21">
        <f t="shared" si="0"/>
        <v>0.22568371088249142</v>
      </c>
      <c r="N13" s="68" t="s">
        <v>36</v>
      </c>
      <c r="O13" s="48">
        <v>50017487</v>
      </c>
      <c r="P13" s="7">
        <v>4123890</v>
      </c>
      <c r="Q13" s="7">
        <v>31119450</v>
      </c>
      <c r="R13" s="6">
        <v>0</v>
      </c>
      <c r="S13" s="48">
        <v>306120</v>
      </c>
      <c r="T13" s="48">
        <v>61729060</v>
      </c>
      <c r="U13" s="48">
        <v>76338771</v>
      </c>
      <c r="V13" s="48">
        <v>191537</v>
      </c>
      <c r="W13" s="48">
        <v>0</v>
      </c>
      <c r="X13" s="48" t="s">
        <v>41</v>
      </c>
      <c r="Y13" s="48">
        <v>624587</v>
      </c>
      <c r="Z13" s="48">
        <v>0</v>
      </c>
      <c r="AA13" s="48">
        <v>59653370</v>
      </c>
      <c r="AB13" s="48">
        <v>704869</v>
      </c>
      <c r="AC13" s="106">
        <v>247530666</v>
      </c>
      <c r="AD13" s="31">
        <f>AC13/E13</f>
        <v>3.1757046737309964</v>
      </c>
    </row>
    <row r="14" spans="1:30">
      <c r="A14" t="s">
        <v>30</v>
      </c>
      <c r="B14" s="77">
        <v>2016</v>
      </c>
      <c r="C14" s="76">
        <v>82408194</v>
      </c>
      <c r="D14" s="31">
        <f>(C14-C13)/C14</f>
        <v>2.3625478311052418E-2</v>
      </c>
      <c r="E14" s="38">
        <v>80266468</v>
      </c>
      <c r="F14" s="6">
        <v>89.03</v>
      </c>
      <c r="G14" s="48">
        <v>0</v>
      </c>
      <c r="H14" s="48">
        <v>0</v>
      </c>
      <c r="I14" s="58">
        <v>41714379</v>
      </c>
      <c r="J14" s="84">
        <v>3149328</v>
      </c>
      <c r="K14" s="94">
        <v>84502011</v>
      </c>
      <c r="L14" s="109">
        <v>27782807</v>
      </c>
      <c r="M14" s="21">
        <f t="shared" si="0"/>
        <v>3.2024841838335484E-3</v>
      </c>
      <c r="N14" s="68" t="s">
        <v>36</v>
      </c>
      <c r="O14" s="48">
        <v>51289750</v>
      </c>
      <c r="P14" s="7">
        <v>4320764</v>
      </c>
      <c r="Q14" s="7">
        <v>30217345</v>
      </c>
      <c r="R14" s="6">
        <v>0</v>
      </c>
      <c r="S14" s="48">
        <v>312879</v>
      </c>
      <c r="T14" s="48">
        <v>61729060</v>
      </c>
      <c r="U14" s="48">
        <v>78044705</v>
      </c>
      <c r="V14" s="48">
        <v>116074</v>
      </c>
      <c r="W14" s="48">
        <v>0</v>
      </c>
      <c r="X14" s="82">
        <v>-3312</v>
      </c>
      <c r="Y14" s="48">
        <v>2500</v>
      </c>
      <c r="Z14" s="48">
        <v>0</v>
      </c>
      <c r="AA14" s="48">
        <v>62706679</v>
      </c>
      <c r="AB14" s="48">
        <v>1101399</v>
      </c>
      <c r="AC14" s="106">
        <v>18699221</v>
      </c>
      <c r="AD14" s="31">
        <f>AC14/E14</f>
        <v>0.23296429338338395</v>
      </c>
    </row>
    <row r="15" spans="1:30">
      <c r="A15" t="s">
        <v>30</v>
      </c>
      <c r="B15" s="77">
        <v>2017</v>
      </c>
      <c r="C15" s="76">
        <v>81146475</v>
      </c>
      <c r="D15" s="31">
        <f>(C15-C14)/C15</f>
        <v>-1.554866061649628E-2</v>
      </c>
      <c r="E15" s="38">
        <v>79547400</v>
      </c>
      <c r="F15" s="6">
        <v>83.01</v>
      </c>
      <c r="G15" s="48">
        <v>0</v>
      </c>
      <c r="H15" s="48">
        <v>0</v>
      </c>
      <c r="I15" s="58">
        <v>44505925</v>
      </c>
      <c r="J15" s="84">
        <v>2423528</v>
      </c>
      <c r="K15" s="94">
        <v>82408194</v>
      </c>
      <c r="L15" s="109">
        <v>28573336</v>
      </c>
      <c r="M15" s="21">
        <f t="shared" si="0"/>
        <v>2.7666667973246108E-2</v>
      </c>
      <c r="N15" s="68" t="s">
        <v>42</v>
      </c>
      <c r="O15" s="48">
        <v>52417962</v>
      </c>
      <c r="P15" s="7">
        <v>4405896</v>
      </c>
      <c r="Q15" s="7">
        <v>29114876</v>
      </c>
      <c r="R15" s="6">
        <v>0</v>
      </c>
      <c r="S15" s="48">
        <v>318432</v>
      </c>
      <c r="T15" s="48">
        <v>55448352</v>
      </c>
      <c r="U15" s="48">
        <v>77199112</v>
      </c>
      <c r="V15" s="48" t="s">
        <v>43</v>
      </c>
      <c r="W15" s="48">
        <v>0</v>
      </c>
      <c r="X15" s="48" t="s">
        <v>44</v>
      </c>
      <c r="Y15" s="48">
        <v>2500</v>
      </c>
      <c r="Z15" s="48">
        <v>0</v>
      </c>
      <c r="AA15" s="48">
        <v>64835317</v>
      </c>
      <c r="AB15" s="48">
        <v>1278282</v>
      </c>
      <c r="AC15" s="106">
        <v>21289737</v>
      </c>
      <c r="AD15" s="31">
        <f>AC15/E15</f>
        <v>0.2676358623914798</v>
      </c>
    </row>
    <row r="16" spans="1:30">
      <c r="A16" t="s">
        <v>30</v>
      </c>
      <c r="B16" s="77">
        <v>2018</v>
      </c>
      <c r="C16" s="76">
        <v>82788639</v>
      </c>
      <c r="D16" s="31">
        <f>(C16-C15)/C16</f>
        <v>1.9835620199046878E-2</v>
      </c>
      <c r="E16" s="38">
        <v>80497001</v>
      </c>
      <c r="F16" s="6">
        <v>79.959999999999994</v>
      </c>
      <c r="G16" s="48">
        <v>0</v>
      </c>
      <c r="H16" s="48">
        <v>0</v>
      </c>
      <c r="I16" s="58" t="s">
        <v>45</v>
      </c>
      <c r="J16" s="84">
        <v>2155542</v>
      </c>
      <c r="K16" s="94">
        <v>82901732</v>
      </c>
      <c r="L16" s="109">
        <v>28885480</v>
      </c>
      <c r="M16" s="21">
        <f t="shared" si="0"/>
        <v>1.0806259754035591E-2</v>
      </c>
      <c r="N16" s="68" t="s">
        <v>46</v>
      </c>
      <c r="O16" s="48">
        <v>53679125</v>
      </c>
      <c r="P16" s="7">
        <v>4589784</v>
      </c>
      <c r="Q16" s="7">
        <v>28107456</v>
      </c>
      <c r="R16" s="6">
        <v>0</v>
      </c>
      <c r="S16" s="48">
        <v>329568</v>
      </c>
      <c r="T16" s="48">
        <v>61729060</v>
      </c>
      <c r="U16" s="48">
        <v>78565203</v>
      </c>
      <c r="V16" s="48">
        <v>667979</v>
      </c>
      <c r="W16" s="48">
        <v>0</v>
      </c>
      <c r="X16" s="48" t="s">
        <v>44</v>
      </c>
      <c r="Y16" s="48">
        <v>1500</v>
      </c>
      <c r="Z16" s="48">
        <v>0</v>
      </c>
      <c r="AA16" s="48">
        <v>66789234</v>
      </c>
      <c r="AB16" s="48">
        <v>1392311</v>
      </c>
      <c r="AC16" s="106">
        <v>20084653</v>
      </c>
      <c r="AD16" s="31">
        <f>AC16/E16</f>
        <v>0.24950809036972693</v>
      </c>
    </row>
    <row r="17" spans="1:30">
      <c r="A17" t="s">
        <v>30</v>
      </c>
      <c r="B17" s="77">
        <v>2019</v>
      </c>
      <c r="C17" s="76">
        <v>83048406</v>
      </c>
      <c r="D17" s="31">
        <f>(C17-C16)/C17</f>
        <v>3.1278986859783918E-3</v>
      </c>
      <c r="E17" s="38">
        <v>83113376</v>
      </c>
      <c r="F17" s="6">
        <v>78.86</v>
      </c>
      <c r="G17" s="48">
        <v>0</v>
      </c>
      <c r="H17" s="48">
        <v>0</v>
      </c>
      <c r="I17" s="58" t="s">
        <v>47</v>
      </c>
      <c r="J17" s="84">
        <v>2888808</v>
      </c>
      <c r="K17" s="94">
        <v>76200157</v>
      </c>
      <c r="L17" s="109">
        <v>36020676</v>
      </c>
      <c r="M17" s="21">
        <f t="shared" si="0"/>
        <v>0.19808612142648294</v>
      </c>
      <c r="N17" s="68" t="s">
        <v>48</v>
      </c>
      <c r="O17" s="48">
        <v>54117366</v>
      </c>
      <c r="P17" s="7">
        <v>4732112</v>
      </c>
      <c r="Q17" s="7">
        <v>27253892</v>
      </c>
      <c r="R17" s="6">
        <v>0</v>
      </c>
      <c r="S17" s="48">
        <v>340000</v>
      </c>
      <c r="T17" s="48">
        <v>61729060</v>
      </c>
      <c r="U17" s="48">
        <v>78271959</v>
      </c>
      <c r="V17" s="48">
        <v>432062</v>
      </c>
      <c r="W17" s="48">
        <v>0</v>
      </c>
      <c r="X17" s="48" t="s">
        <v>49</v>
      </c>
      <c r="Y17" s="48">
        <v>2850</v>
      </c>
      <c r="Z17" s="48">
        <v>0</v>
      </c>
      <c r="AA17" s="48">
        <v>69123876</v>
      </c>
      <c r="AB17" s="48">
        <v>1445950</v>
      </c>
      <c r="AC17" s="106">
        <v>20389392</v>
      </c>
      <c r="AD17" s="31">
        <f>AC17/E17</f>
        <v>0.24532022378684268</v>
      </c>
    </row>
    <row r="18" spans="1:30">
      <c r="A18" t="s">
        <v>30</v>
      </c>
      <c r="B18" s="77">
        <v>2020</v>
      </c>
      <c r="C18" s="76">
        <v>82369096</v>
      </c>
      <c r="D18" s="31">
        <f>(C18-C17)/C18</f>
        <v>-8.2471464783345442E-3</v>
      </c>
      <c r="E18" s="38">
        <v>81230222</v>
      </c>
      <c r="F18" s="6">
        <v>76.150000000000006</v>
      </c>
      <c r="G18" s="48">
        <v>0</v>
      </c>
      <c r="H18" s="48">
        <v>0</v>
      </c>
      <c r="I18" s="58" t="s">
        <v>50</v>
      </c>
      <c r="J18" s="84">
        <v>2884382</v>
      </c>
      <c r="K18" s="94">
        <v>88386195</v>
      </c>
      <c r="L18" s="109">
        <v>41059007</v>
      </c>
      <c r="M18" s="21">
        <f t="shared" si="0"/>
        <v>0.12270951901004327</v>
      </c>
      <c r="N18" s="68" t="s">
        <v>51</v>
      </c>
      <c r="O18" s="48">
        <v>55725364</v>
      </c>
      <c r="P18" s="7">
        <v>1545788</v>
      </c>
      <c r="Q18" s="7">
        <v>25229564</v>
      </c>
      <c r="R18" s="6">
        <v>0</v>
      </c>
      <c r="S18" s="48">
        <v>351287</v>
      </c>
      <c r="T18" s="48">
        <v>63125908</v>
      </c>
      <c r="U18" s="48">
        <v>77956086</v>
      </c>
      <c r="V18" s="48">
        <v>326338</v>
      </c>
      <c r="W18" s="48">
        <v>0</v>
      </c>
      <c r="X18" s="48" t="s">
        <v>52</v>
      </c>
      <c r="Y18" s="48">
        <v>1500</v>
      </c>
      <c r="Z18" s="48">
        <v>0</v>
      </c>
      <c r="AA18" s="48">
        <v>72789123</v>
      </c>
      <c r="AB18" s="48">
        <v>1192761</v>
      </c>
      <c r="AC18" s="106">
        <v>19555121</v>
      </c>
      <c r="AD18" s="31">
        <f>AC18/E18</f>
        <v>0.2407370128817326</v>
      </c>
    </row>
    <row r="19" spans="1:30">
      <c r="A19" t="s">
        <v>30</v>
      </c>
      <c r="B19" s="77">
        <v>2021</v>
      </c>
      <c r="C19" s="76">
        <v>85156875</v>
      </c>
      <c r="D19" s="31">
        <f>(C19-C18)/C19</f>
        <v>3.273698101298339E-2</v>
      </c>
      <c r="E19" s="38">
        <v>77812660</v>
      </c>
      <c r="F19" s="6">
        <v>77.95</v>
      </c>
      <c r="G19" s="48">
        <v>179750</v>
      </c>
      <c r="H19" s="48">
        <v>0</v>
      </c>
      <c r="I19" s="58" t="s">
        <v>53</v>
      </c>
      <c r="J19" s="84">
        <v>8160674</v>
      </c>
      <c r="K19" s="94">
        <v>85156875</v>
      </c>
      <c r="L19" s="109">
        <v>36298471</v>
      </c>
      <c r="M19" s="21">
        <f t="shared" si="0"/>
        <v>-0.1311497666113815</v>
      </c>
      <c r="N19" s="68" t="s">
        <v>54</v>
      </c>
      <c r="O19" s="48">
        <v>56200899</v>
      </c>
      <c r="P19" s="7">
        <v>2015521</v>
      </c>
      <c r="Q19" s="7">
        <v>26891292</v>
      </c>
      <c r="R19" s="6">
        <v>0</v>
      </c>
      <c r="S19" s="48">
        <v>364827</v>
      </c>
      <c r="T19" s="48">
        <v>60652994</v>
      </c>
      <c r="U19" s="48">
        <v>75963257</v>
      </c>
      <c r="V19" s="48">
        <v>104321</v>
      </c>
      <c r="W19" s="48">
        <v>0</v>
      </c>
      <c r="X19" s="48" t="s">
        <v>55</v>
      </c>
      <c r="Y19" s="48">
        <v>1667</v>
      </c>
      <c r="Z19" s="48">
        <v>0</v>
      </c>
      <c r="AA19" s="48">
        <v>75345786</v>
      </c>
      <c r="AB19" s="48">
        <v>736498</v>
      </c>
      <c r="AC19" s="106">
        <v>278826734</v>
      </c>
      <c r="AD19" s="31">
        <f>AC19/E19</f>
        <v>3.5833080889407971</v>
      </c>
    </row>
    <row r="20" spans="1:30">
      <c r="A20" t="s">
        <v>30</v>
      </c>
      <c r="B20" s="77">
        <v>2022</v>
      </c>
      <c r="C20" s="76">
        <v>85683260</v>
      </c>
      <c r="D20" s="31">
        <f>(C20-C19)/C20</f>
        <v>6.1433820328498237E-3</v>
      </c>
      <c r="E20" s="38">
        <v>85367379</v>
      </c>
      <c r="F20" s="6">
        <v>81.52</v>
      </c>
      <c r="G20" s="48">
        <v>525564</v>
      </c>
      <c r="H20" s="48">
        <v>0</v>
      </c>
      <c r="I20" s="58" t="s">
        <v>56</v>
      </c>
      <c r="J20" s="84">
        <v>9050676</v>
      </c>
      <c r="K20" s="94">
        <v>91378596</v>
      </c>
      <c r="L20" s="109">
        <v>33400681</v>
      </c>
      <c r="M20" s="21">
        <f t="shared" si="0"/>
        <v>-8.6758410704260797E-2</v>
      </c>
      <c r="N20" s="68" t="s">
        <v>57</v>
      </c>
      <c r="O20" s="48">
        <v>57113564</v>
      </c>
      <c r="P20" s="7">
        <v>2032700</v>
      </c>
      <c r="Q20" s="7">
        <v>26009292</v>
      </c>
      <c r="R20" s="6">
        <v>0</v>
      </c>
      <c r="S20" s="48">
        <v>376200</v>
      </c>
      <c r="T20" s="48">
        <v>64048831</v>
      </c>
      <c r="U20" s="48">
        <v>74048831</v>
      </c>
      <c r="V20" s="48">
        <v>26559</v>
      </c>
      <c r="W20" s="48">
        <v>0</v>
      </c>
      <c r="X20" s="48" t="s">
        <v>58</v>
      </c>
      <c r="Y20" s="48">
        <v>31196</v>
      </c>
      <c r="Z20" s="48">
        <v>0</v>
      </c>
      <c r="AA20" s="48">
        <v>78234567</v>
      </c>
      <c r="AB20" s="48">
        <v>1465289</v>
      </c>
      <c r="AC20" s="106">
        <v>295911954</v>
      </c>
      <c r="AD20" s="31">
        <f>AC20/E20</f>
        <v>3.4663352379601582</v>
      </c>
    </row>
    <row r="21" spans="1:30">
      <c r="A21" t="s">
        <v>30</v>
      </c>
      <c r="B21" s="77">
        <v>2023</v>
      </c>
      <c r="C21" s="76">
        <v>82582498</v>
      </c>
      <c r="D21" s="31">
        <f>(C21-C20)/C21</f>
        <v>-3.7547447402232856E-2</v>
      </c>
      <c r="E21" s="38">
        <v>82257889</v>
      </c>
      <c r="F21" s="6">
        <v>90.62</v>
      </c>
      <c r="G21" s="48">
        <v>0</v>
      </c>
      <c r="H21" s="48">
        <v>0</v>
      </c>
      <c r="I21" s="58" t="s">
        <v>59</v>
      </c>
      <c r="J21" s="84">
        <v>7026560</v>
      </c>
      <c r="K21" s="94">
        <v>94251994</v>
      </c>
      <c r="L21" s="109">
        <v>34148646</v>
      </c>
      <c r="M21" s="21">
        <f t="shared" si="0"/>
        <v>2.190321103800133E-2</v>
      </c>
      <c r="N21" s="68" t="s">
        <v>57</v>
      </c>
      <c r="O21" s="48">
        <v>57951269</v>
      </c>
      <c r="P21" s="7">
        <v>2360606</v>
      </c>
      <c r="Q21" s="7">
        <v>24713996</v>
      </c>
      <c r="R21" s="6">
        <v>0</v>
      </c>
      <c r="S21" s="48">
        <v>385427</v>
      </c>
      <c r="T21" s="48">
        <v>74837004</v>
      </c>
      <c r="U21" s="48">
        <v>69088800</v>
      </c>
      <c r="V21" s="48" t="s">
        <v>60</v>
      </c>
      <c r="W21" s="48">
        <v>0</v>
      </c>
      <c r="X21" s="48" t="s">
        <v>61</v>
      </c>
      <c r="Y21" s="48">
        <v>32480</v>
      </c>
      <c r="Z21" s="48">
        <v>0</v>
      </c>
      <c r="AA21" s="48">
        <v>81567890</v>
      </c>
      <c r="AB21" s="48">
        <v>5748204</v>
      </c>
      <c r="AC21" s="106">
        <v>310229565</v>
      </c>
      <c r="AD21" s="31">
        <f>AC21/E21</f>
        <v>3.7714262883648764</v>
      </c>
    </row>
    <row r="22" spans="1:30">
      <c r="A22" t="s">
        <v>62</v>
      </c>
      <c r="B22">
        <v>2004</v>
      </c>
      <c r="C22" s="39">
        <v>629140678</v>
      </c>
      <c r="D22" s="31">
        <v>0</v>
      </c>
      <c r="E22" s="39">
        <v>573645616</v>
      </c>
      <c r="F22" s="22"/>
      <c r="G22" s="49">
        <v>43243646</v>
      </c>
      <c r="H22" s="49">
        <v>0</v>
      </c>
      <c r="I22" s="59">
        <v>1587143608</v>
      </c>
      <c r="J22" s="85">
        <v>85634709</v>
      </c>
      <c r="K22" s="95">
        <v>2305066868</v>
      </c>
      <c r="L22" s="116">
        <v>717923260</v>
      </c>
      <c r="M22" s="21">
        <v>0</v>
      </c>
      <c r="N22" s="69">
        <v>3844</v>
      </c>
      <c r="O22" s="49">
        <v>327146306</v>
      </c>
      <c r="P22" s="23">
        <v>2529223</v>
      </c>
      <c r="Q22" s="23">
        <v>565300589</v>
      </c>
      <c r="R22" s="23">
        <v>0</v>
      </c>
      <c r="S22" s="49">
        <v>0</v>
      </c>
      <c r="T22" s="49">
        <v>471450920</v>
      </c>
      <c r="U22" s="49">
        <v>440119792</v>
      </c>
      <c r="V22" s="49">
        <v>0</v>
      </c>
      <c r="W22" s="49">
        <v>237982</v>
      </c>
      <c r="X22" s="49">
        <v>0</v>
      </c>
      <c r="Y22" s="49">
        <v>0</v>
      </c>
      <c r="Z22" s="49">
        <v>0</v>
      </c>
      <c r="AA22" s="49">
        <v>0</v>
      </c>
      <c r="AB22" s="49">
        <v>18112556</v>
      </c>
      <c r="AC22" s="106">
        <v>216218229</v>
      </c>
      <c r="AD22" s="31">
        <f>AC22/E22</f>
        <v>0.37691951785089561</v>
      </c>
    </row>
    <row r="23" spans="1:30">
      <c r="A23" t="s">
        <v>62</v>
      </c>
      <c r="B23">
        <v>2005</v>
      </c>
      <c r="C23" s="39">
        <v>676021579</v>
      </c>
      <c r="D23" s="31">
        <f>(C23-C22)/C23</f>
        <v>6.9348231559927767E-2</v>
      </c>
      <c r="E23" s="39">
        <v>603338771</v>
      </c>
      <c r="F23" s="22"/>
      <c r="G23" s="49">
        <v>45141761</v>
      </c>
      <c r="H23" s="49">
        <v>0</v>
      </c>
      <c r="I23" s="59">
        <v>1713687756</v>
      </c>
      <c r="J23" s="85">
        <v>78419297</v>
      </c>
      <c r="K23" s="95">
        <v>2436467047</v>
      </c>
      <c r="L23" s="116">
        <v>722779291</v>
      </c>
      <c r="M23" s="21">
        <f t="shared" ref="M23:M86" si="1">(L23-L22)/L23</f>
        <v>6.7185530361300845E-3</v>
      </c>
      <c r="N23" s="69">
        <v>3942</v>
      </c>
      <c r="O23" s="49">
        <v>355552256</v>
      </c>
      <c r="P23" s="23">
        <v>2888027</v>
      </c>
      <c r="Q23" s="23">
        <v>547220073</v>
      </c>
      <c r="R23" s="23">
        <v>0</v>
      </c>
      <c r="S23" s="49">
        <v>0</v>
      </c>
      <c r="T23" s="49">
        <v>507584245</v>
      </c>
      <c r="U23" s="49">
        <v>501476989</v>
      </c>
      <c r="V23" s="49">
        <v>0</v>
      </c>
      <c r="W23" s="49">
        <v>261322</v>
      </c>
      <c r="X23" s="55">
        <v>-55288</v>
      </c>
      <c r="Y23" s="49">
        <v>0</v>
      </c>
      <c r="Z23" s="49">
        <v>0</v>
      </c>
      <c r="AA23" s="49">
        <v>0</v>
      </c>
      <c r="AB23" s="49">
        <v>1322096</v>
      </c>
      <c r="AC23" s="106">
        <v>225708807</v>
      </c>
      <c r="AD23" s="31">
        <f>AC23/E23</f>
        <v>0.37409962337726177</v>
      </c>
    </row>
    <row r="24" spans="1:30">
      <c r="A24" t="s">
        <v>62</v>
      </c>
      <c r="B24">
        <v>2006</v>
      </c>
      <c r="C24" s="39">
        <v>737609788</v>
      </c>
      <c r="D24" s="31">
        <f>(C24-C23)/C24</f>
        <v>8.349700614330785E-2</v>
      </c>
      <c r="E24" s="39">
        <v>647832438</v>
      </c>
      <c r="F24" s="22"/>
      <c r="G24" s="49">
        <v>47857012</v>
      </c>
      <c r="H24" s="49">
        <v>0</v>
      </c>
      <c r="I24" s="59">
        <v>1932269135</v>
      </c>
      <c r="J24" s="85">
        <v>80273103</v>
      </c>
      <c r="K24" s="95">
        <v>2669141301</v>
      </c>
      <c r="L24" s="116">
        <v>736872425</v>
      </c>
      <c r="M24" s="21">
        <f t="shared" si="1"/>
        <v>1.9125609158193158E-2</v>
      </c>
      <c r="N24" s="69">
        <v>3942</v>
      </c>
      <c r="O24" s="49">
        <v>377833451</v>
      </c>
      <c r="P24" s="23">
        <v>4257291</v>
      </c>
      <c r="Q24" s="23">
        <v>536113806</v>
      </c>
      <c r="R24" s="23">
        <v>0</v>
      </c>
      <c r="S24" s="49">
        <v>0</v>
      </c>
      <c r="T24" s="49">
        <v>544810893</v>
      </c>
      <c r="U24" s="49">
        <v>534492154</v>
      </c>
      <c r="V24" s="49">
        <v>0</v>
      </c>
      <c r="W24" s="49">
        <v>316800</v>
      </c>
      <c r="X24" s="49">
        <v>0</v>
      </c>
      <c r="Y24" s="49">
        <v>0</v>
      </c>
      <c r="Z24" s="49">
        <v>0</v>
      </c>
      <c r="AA24" s="49">
        <v>0</v>
      </c>
      <c r="AB24" s="49">
        <v>1358651</v>
      </c>
      <c r="AC24" s="106">
        <v>239285060</v>
      </c>
      <c r="AD24" s="31">
        <f>AC24/E24</f>
        <v>0.36936257890809721</v>
      </c>
    </row>
    <row r="25" spans="1:30">
      <c r="A25" t="s">
        <v>62</v>
      </c>
      <c r="B25">
        <v>2007</v>
      </c>
      <c r="C25" s="39">
        <v>844861627</v>
      </c>
      <c r="D25" s="31">
        <f>(C25-C24)/C25</f>
        <v>0.12694604130718792</v>
      </c>
      <c r="E25" s="39">
        <v>687815079</v>
      </c>
      <c r="F25" s="22"/>
      <c r="G25" s="49">
        <v>51423084</v>
      </c>
      <c r="H25" s="49">
        <v>0</v>
      </c>
      <c r="I25" s="59">
        <v>2208995269</v>
      </c>
      <c r="J25" s="85">
        <v>142938172</v>
      </c>
      <c r="K25" s="95">
        <v>2945213474</v>
      </c>
      <c r="L25" s="116">
        <v>736218205</v>
      </c>
      <c r="M25" s="21">
        <f t="shared" si="1"/>
        <v>-8.8862241595886646E-4</v>
      </c>
      <c r="N25" s="69">
        <v>3984</v>
      </c>
      <c r="O25" s="49">
        <v>400615537</v>
      </c>
      <c r="P25" s="23">
        <v>3531400</v>
      </c>
      <c r="Q25" s="23">
        <v>523705763</v>
      </c>
      <c r="R25" s="23">
        <v>0</v>
      </c>
      <c r="S25" s="49">
        <v>0</v>
      </c>
      <c r="T25" s="49">
        <v>585861627</v>
      </c>
      <c r="U25" s="49">
        <v>555165650</v>
      </c>
      <c r="V25" s="49">
        <v>0</v>
      </c>
      <c r="W25" s="49">
        <v>439014</v>
      </c>
      <c r="X25" s="49">
        <v>0</v>
      </c>
      <c r="Y25" s="49">
        <v>0</v>
      </c>
      <c r="Z25" s="49">
        <v>0</v>
      </c>
      <c r="AA25" s="49">
        <v>0</v>
      </c>
      <c r="AB25" s="49">
        <v>1805627</v>
      </c>
      <c r="AC25" s="106">
        <v>257115420</v>
      </c>
      <c r="AD25" s="31">
        <f>AC25/E25</f>
        <v>0.37381474737921527</v>
      </c>
    </row>
    <row r="26" spans="1:30">
      <c r="A26" t="s">
        <v>62</v>
      </c>
      <c r="B26">
        <v>2008</v>
      </c>
      <c r="C26" s="39">
        <v>905618152</v>
      </c>
      <c r="D26" s="31">
        <f>(C26-C25)/C26</f>
        <v>6.7088457608566132E-2</v>
      </c>
      <c r="E26" s="39">
        <v>730650864</v>
      </c>
      <c r="F26" s="22"/>
      <c r="G26" s="49">
        <v>53874986</v>
      </c>
      <c r="H26" s="49">
        <v>0</v>
      </c>
      <c r="I26" s="59">
        <v>2302292190</v>
      </c>
      <c r="J26" s="85">
        <v>146269394</v>
      </c>
      <c r="K26" s="95">
        <v>3125719143</v>
      </c>
      <c r="L26" s="116">
        <v>823426953</v>
      </c>
      <c r="M26" s="21">
        <f t="shared" si="1"/>
        <v>0.1059095135060511</v>
      </c>
      <c r="N26" s="69">
        <v>4076</v>
      </c>
      <c r="O26" s="49">
        <v>425480245</v>
      </c>
      <c r="P26" s="23">
        <v>3553500</v>
      </c>
      <c r="Q26" s="23">
        <v>613746964</v>
      </c>
      <c r="R26" s="23">
        <v>0</v>
      </c>
      <c r="S26" s="49">
        <v>0</v>
      </c>
      <c r="T26" s="49">
        <v>609965640</v>
      </c>
      <c r="U26" s="49">
        <v>591730518</v>
      </c>
      <c r="V26" s="49">
        <v>1631732234</v>
      </c>
      <c r="W26" s="49">
        <v>386234</v>
      </c>
      <c r="X26" s="49">
        <v>676454</v>
      </c>
      <c r="Y26" s="49">
        <v>0</v>
      </c>
      <c r="Z26" s="49">
        <v>0</v>
      </c>
      <c r="AA26" s="49">
        <v>0</v>
      </c>
      <c r="AB26" s="49">
        <v>1805889</v>
      </c>
      <c r="AC26" s="106">
        <v>269374929</v>
      </c>
      <c r="AD26" s="31">
        <f>AC26/E26</f>
        <v>0.36867804073382987</v>
      </c>
    </row>
    <row r="27" spans="1:30">
      <c r="A27" t="s">
        <v>62</v>
      </c>
      <c r="B27">
        <v>2009</v>
      </c>
      <c r="C27" s="39">
        <v>820694187</v>
      </c>
      <c r="D27" s="31">
        <f>(C27-C26)/C27</f>
        <v>-0.1034782094782889</v>
      </c>
      <c r="E27" s="39">
        <v>758002630</v>
      </c>
      <c r="F27" s="22"/>
      <c r="G27" s="49">
        <v>57065595</v>
      </c>
      <c r="H27" s="49">
        <v>0</v>
      </c>
      <c r="I27" s="59">
        <v>2010231076</v>
      </c>
      <c r="J27" s="85">
        <v>196283991</v>
      </c>
      <c r="K27" s="95">
        <v>2898500414</v>
      </c>
      <c r="L27" s="116">
        <v>888269338</v>
      </c>
      <c r="M27" s="21">
        <f t="shared" si="1"/>
        <v>7.299856273998731E-2</v>
      </c>
      <c r="N27" s="69">
        <v>10932</v>
      </c>
      <c r="O27" s="49">
        <v>455096308</v>
      </c>
      <c r="P27" s="23">
        <v>3592998</v>
      </c>
      <c r="Q27" s="23">
        <v>679435927</v>
      </c>
      <c r="R27" s="23">
        <v>874291</v>
      </c>
      <c r="S27" s="49">
        <v>0</v>
      </c>
      <c r="T27" s="49">
        <v>638176303</v>
      </c>
      <c r="U27" s="49">
        <v>620442731</v>
      </c>
      <c r="V27" s="49">
        <v>1606137</v>
      </c>
      <c r="W27" s="49">
        <v>442783</v>
      </c>
      <c r="X27" s="55">
        <v>-232701</v>
      </c>
      <c r="Y27" s="49">
        <v>0</v>
      </c>
      <c r="Z27" s="49">
        <v>1212788</v>
      </c>
      <c r="AA27" s="49">
        <v>1491158000</v>
      </c>
      <c r="AB27" s="49">
        <v>2361328</v>
      </c>
      <c r="AC27" s="106">
        <v>285327975</v>
      </c>
      <c r="AD27" s="31">
        <f>AC27/E27</f>
        <v>0.3764208245557143</v>
      </c>
    </row>
    <row r="28" spans="1:30">
      <c r="A28" t="s">
        <v>62</v>
      </c>
      <c r="B28">
        <v>2010</v>
      </c>
      <c r="C28" s="39">
        <v>779647449</v>
      </c>
      <c r="D28" s="31">
        <f>(C28-C27)/C28</f>
        <v>-5.2647819283764503E-2</v>
      </c>
      <c r="E28" s="39">
        <v>775019390</v>
      </c>
      <c r="F28" s="22"/>
      <c r="G28" s="49">
        <v>59322042</v>
      </c>
      <c r="H28" s="49">
        <v>0</v>
      </c>
      <c r="I28" s="59">
        <v>2187424094</v>
      </c>
      <c r="J28" s="85">
        <v>127106776</v>
      </c>
      <c r="K28" s="95">
        <v>3092937771</v>
      </c>
      <c r="L28" s="116">
        <v>905513677</v>
      </c>
      <c r="M28" s="21">
        <f t="shared" si="1"/>
        <v>1.9043709043833693E-2</v>
      </c>
      <c r="N28" s="69">
        <v>11204</v>
      </c>
      <c r="O28" s="49">
        <v>474257371</v>
      </c>
      <c r="P28" s="23">
        <v>3802529</v>
      </c>
      <c r="Q28" s="23">
        <v>671686718</v>
      </c>
      <c r="R28" s="23">
        <v>117064</v>
      </c>
      <c r="S28" s="49">
        <v>0</v>
      </c>
      <c r="T28" s="49">
        <v>655610531</v>
      </c>
      <c r="U28" s="49">
        <v>630113808</v>
      </c>
      <c r="V28" s="49">
        <v>18517624</v>
      </c>
      <c r="W28" s="49">
        <v>431224</v>
      </c>
      <c r="X28" s="49">
        <v>163727</v>
      </c>
      <c r="Y28" s="49">
        <v>0</v>
      </c>
      <c r="Z28" s="55">
        <v>-671407</v>
      </c>
      <c r="AA28" s="49">
        <v>1647653000</v>
      </c>
      <c r="AB28" s="49">
        <v>909241</v>
      </c>
      <c r="AC28" s="106">
        <v>296610211</v>
      </c>
      <c r="AD28" s="31">
        <f>AC28/E28</f>
        <v>0.38271327766393043</v>
      </c>
    </row>
    <row r="29" spans="1:30">
      <c r="A29" t="s">
        <v>62</v>
      </c>
      <c r="B29">
        <v>2011</v>
      </c>
      <c r="C29" s="39">
        <v>870306090</v>
      </c>
      <c r="D29" s="31">
        <f>(C29-C28)/C29</f>
        <v>0.1041686850657336</v>
      </c>
      <c r="E29" s="39">
        <v>794440703</v>
      </c>
      <c r="F29" s="22"/>
      <c r="G29" s="49">
        <v>60030959</v>
      </c>
      <c r="H29" s="49">
        <v>0</v>
      </c>
      <c r="I29" s="59">
        <v>2475303663</v>
      </c>
      <c r="J29" s="85">
        <v>140383562</v>
      </c>
      <c r="K29" s="95">
        <v>3487314630</v>
      </c>
      <c r="L29" s="116">
        <v>1012010967</v>
      </c>
      <c r="M29" s="21">
        <f t="shared" si="1"/>
        <v>0.10523333587549946</v>
      </c>
      <c r="N29" s="69">
        <v>11240</v>
      </c>
      <c r="O29" s="49">
        <v>489023322</v>
      </c>
      <c r="P29" s="23">
        <v>4292406</v>
      </c>
      <c r="Q29" s="23">
        <v>769559800</v>
      </c>
      <c r="R29" s="23">
        <v>30285</v>
      </c>
      <c r="S29" s="49">
        <v>0</v>
      </c>
      <c r="T29" s="49">
        <v>674964667</v>
      </c>
      <c r="U29" s="49">
        <v>650933617</v>
      </c>
      <c r="V29" s="49">
        <v>19819016</v>
      </c>
      <c r="W29" s="49">
        <v>554334</v>
      </c>
      <c r="X29" s="55">
        <v>-48682</v>
      </c>
      <c r="Y29" s="49">
        <v>0</v>
      </c>
      <c r="Z29" s="55">
        <v>-1138481</v>
      </c>
      <c r="AA29" s="49">
        <v>1889079000</v>
      </c>
      <c r="AB29" s="49">
        <v>1035310</v>
      </c>
      <c r="AC29" s="106">
        <v>300154794</v>
      </c>
      <c r="AD29" s="31">
        <f>AC29/E29</f>
        <v>0.37781900255933892</v>
      </c>
    </row>
    <row r="30" spans="1:30">
      <c r="A30" t="s">
        <v>62</v>
      </c>
      <c r="B30">
        <v>2012</v>
      </c>
      <c r="C30" s="39">
        <v>888689401</v>
      </c>
      <c r="D30" s="31">
        <f>(C30-C29)/C30</f>
        <v>2.0685867277492151E-2</v>
      </c>
      <c r="E30" s="39">
        <v>804799593</v>
      </c>
      <c r="F30" s="22"/>
      <c r="G30" s="49">
        <v>62212352</v>
      </c>
      <c r="H30" s="49">
        <v>0</v>
      </c>
      <c r="I30" s="59">
        <v>2398849621</v>
      </c>
      <c r="J30" s="85">
        <v>138347773</v>
      </c>
      <c r="K30" s="95">
        <v>3394745391</v>
      </c>
      <c r="L30" s="116">
        <v>995896310</v>
      </c>
      <c r="M30" s="21">
        <f t="shared" si="1"/>
        <v>-1.6181059050213772E-2</v>
      </c>
      <c r="N30" s="69">
        <v>11717</v>
      </c>
      <c r="O30" s="49">
        <v>505296990</v>
      </c>
      <c r="P30" s="23">
        <v>4121479</v>
      </c>
      <c r="Q30" s="23">
        <v>753252669</v>
      </c>
      <c r="R30" s="23">
        <v>107236</v>
      </c>
      <c r="S30" s="49">
        <v>0</v>
      </c>
      <c r="T30" s="49">
        <v>684139369</v>
      </c>
      <c r="U30" s="49">
        <v>670677612</v>
      </c>
      <c r="V30" s="49">
        <v>18899360</v>
      </c>
      <c r="W30" s="49">
        <v>513474</v>
      </c>
      <c r="X30" s="49">
        <v>88505</v>
      </c>
      <c r="Y30" s="49">
        <v>0</v>
      </c>
      <c r="Z30" s="55">
        <v>-4830428</v>
      </c>
      <c r="AA30" s="49">
        <v>1757446000</v>
      </c>
      <c r="AB30" s="49">
        <v>1047833</v>
      </c>
      <c r="AC30" s="106">
        <v>311061758</v>
      </c>
      <c r="AD30" s="31">
        <f>AC30/E30</f>
        <v>0.38650834407168988</v>
      </c>
    </row>
    <row r="31" spans="1:30">
      <c r="A31" t="s">
        <v>62</v>
      </c>
      <c r="B31">
        <v>2013</v>
      </c>
      <c r="C31" s="39">
        <v>915222839</v>
      </c>
      <c r="D31" s="31">
        <f>(C31-C30)/C31</f>
        <v>2.8991232374610792E-2</v>
      </c>
      <c r="E31" s="39">
        <v>836610136</v>
      </c>
      <c r="F31" s="22"/>
      <c r="G31" s="49">
        <v>64738013</v>
      </c>
      <c r="H31" s="49">
        <v>0</v>
      </c>
      <c r="I31" s="59">
        <v>2669362435</v>
      </c>
      <c r="J31" s="85">
        <v>117173398</v>
      </c>
      <c r="K31" s="95">
        <v>3636769805</v>
      </c>
      <c r="L31" s="116">
        <v>967407370</v>
      </c>
      <c r="M31" s="21">
        <f t="shared" si="1"/>
        <v>-2.9448752287260328E-2</v>
      </c>
      <c r="N31" s="69">
        <v>11717</v>
      </c>
      <c r="O31" s="49">
        <v>522767013</v>
      </c>
      <c r="P31" s="23">
        <v>4470428</v>
      </c>
      <c r="Q31" s="23">
        <v>734765949</v>
      </c>
      <c r="R31" s="23">
        <v>10729</v>
      </c>
      <c r="S31" s="49">
        <v>0</v>
      </c>
      <c r="T31" s="49">
        <v>716079156</v>
      </c>
      <c r="U31" s="49">
        <v>695125080</v>
      </c>
      <c r="V31" s="49">
        <v>19261207</v>
      </c>
      <c r="W31" s="49">
        <v>513828</v>
      </c>
      <c r="X31" s="55">
        <v>-185376</v>
      </c>
      <c r="Y31" s="49">
        <v>0</v>
      </c>
      <c r="Z31" s="55">
        <v>-4320125</v>
      </c>
      <c r="AA31" s="49">
        <v>1981349000</v>
      </c>
      <c r="AB31" s="49">
        <v>1062569</v>
      </c>
      <c r="AC31" s="106">
        <v>323690063</v>
      </c>
      <c r="AD31" s="31">
        <f>AC31/E31</f>
        <v>0.38690669533078664</v>
      </c>
    </row>
    <row r="32" spans="1:30">
      <c r="A32" t="s">
        <v>62</v>
      </c>
      <c r="B32">
        <v>2014</v>
      </c>
      <c r="C32" s="39">
        <v>968788877</v>
      </c>
      <c r="D32" s="31">
        <f>(C32-C31)/C32</f>
        <v>5.5291755790874961E-2</v>
      </c>
      <c r="E32" s="39">
        <v>880076471</v>
      </c>
      <c r="F32" s="22"/>
      <c r="G32" s="49">
        <v>67280102</v>
      </c>
      <c r="H32" s="49">
        <v>0</v>
      </c>
      <c r="I32" s="59">
        <v>2890392565</v>
      </c>
      <c r="J32" s="85">
        <v>139307553</v>
      </c>
      <c r="K32" s="95">
        <v>4099479135</v>
      </c>
      <c r="L32" s="114">
        <v>1209086570</v>
      </c>
      <c r="M32" s="21">
        <f t="shared" si="1"/>
        <v>0.19988576996600005</v>
      </c>
      <c r="N32" s="69">
        <v>11855</v>
      </c>
      <c r="O32" s="49">
        <v>534540653</v>
      </c>
      <c r="P32" s="23">
        <v>5153074</v>
      </c>
      <c r="Q32" s="23">
        <v>769251471</v>
      </c>
      <c r="R32" s="23">
        <v>52499</v>
      </c>
      <c r="S32" s="49">
        <v>0</v>
      </c>
      <c r="T32" s="49">
        <v>753268671</v>
      </c>
      <c r="U32" s="49">
        <v>706927736</v>
      </c>
      <c r="V32" s="49">
        <v>18687773</v>
      </c>
      <c r="W32" s="49">
        <v>498947</v>
      </c>
      <c r="X32" s="55">
        <v>-655120</v>
      </c>
      <c r="Y32" s="49">
        <v>0</v>
      </c>
      <c r="Z32" s="55">
        <v>-2624491</v>
      </c>
      <c r="AA32" s="49">
        <v>2198282000</v>
      </c>
      <c r="AB32" s="49">
        <v>1655823</v>
      </c>
      <c r="AC32" s="106">
        <v>336400509</v>
      </c>
      <c r="AD32" s="31">
        <f>AC32/E32</f>
        <v>0.3822400894524085</v>
      </c>
    </row>
    <row r="33" spans="1:30">
      <c r="A33" t="s">
        <v>62</v>
      </c>
      <c r="B33">
        <v>2015</v>
      </c>
      <c r="C33" s="39">
        <v>1059561796</v>
      </c>
      <c r="D33" s="31">
        <f>(C33-C32)/C33</f>
        <v>8.5670245324700245E-2</v>
      </c>
      <c r="E33" s="39">
        <v>918252282</v>
      </c>
      <c r="F33" s="22"/>
      <c r="G33" s="49">
        <v>70010105</v>
      </c>
      <c r="H33" s="49">
        <v>0</v>
      </c>
      <c r="I33" s="59">
        <v>3077994854</v>
      </c>
      <c r="J33" s="85">
        <v>183567050</v>
      </c>
      <c r="K33" s="95">
        <v>4270257311</v>
      </c>
      <c r="L33" s="116">
        <v>1192262457</v>
      </c>
      <c r="M33" s="21">
        <f t="shared" si="1"/>
        <v>-1.4111081751524111E-2</v>
      </c>
      <c r="N33" s="69">
        <v>11978</v>
      </c>
      <c r="O33" s="49">
        <v>559942926</v>
      </c>
      <c r="P33" s="23">
        <v>5513237</v>
      </c>
      <c r="Q33" s="23">
        <v>744983076</v>
      </c>
      <c r="R33" s="23">
        <v>52500</v>
      </c>
      <c r="S33" s="49">
        <v>0</v>
      </c>
      <c r="T33" s="49">
        <v>787851772</v>
      </c>
      <c r="U33" s="49">
        <v>746011892</v>
      </c>
      <c r="V33" s="49">
        <v>23350896</v>
      </c>
      <c r="W33" s="49">
        <v>556010</v>
      </c>
      <c r="X33" s="55">
        <v>-1110621</v>
      </c>
      <c r="Y33" s="49">
        <v>0</v>
      </c>
      <c r="Z33" s="55">
        <v>-3074128</v>
      </c>
      <c r="AA33" s="49">
        <v>2345990000</v>
      </c>
      <c r="AB33" s="49">
        <v>1034665</v>
      </c>
      <c r="AC33" s="106">
        <v>350050526</v>
      </c>
      <c r="AD33" s="31">
        <f>AC33/E33</f>
        <v>0.38121389171783188</v>
      </c>
    </row>
    <row r="34" spans="1:30">
      <c r="A34" t="s">
        <v>62</v>
      </c>
      <c r="B34">
        <v>2016</v>
      </c>
      <c r="C34" s="39">
        <v>1090130860</v>
      </c>
      <c r="D34" s="31">
        <f>(C34-C33)/C34</f>
        <v>2.8041646302903487E-2</v>
      </c>
      <c r="E34" s="39">
        <v>962884338</v>
      </c>
      <c r="F34" s="22"/>
      <c r="G34" s="49">
        <v>73711637</v>
      </c>
      <c r="H34" s="49">
        <v>0</v>
      </c>
      <c r="I34" s="59">
        <v>3011440295</v>
      </c>
      <c r="J34" s="85">
        <v>210570096</v>
      </c>
      <c r="K34" s="95">
        <v>4203640745</v>
      </c>
      <c r="L34" s="116">
        <v>1192200450</v>
      </c>
      <c r="M34" s="21">
        <f t="shared" si="1"/>
        <v>-5.2010549064966384E-5</v>
      </c>
      <c r="N34" s="69">
        <v>12034</v>
      </c>
      <c r="O34" s="49">
        <v>586118344</v>
      </c>
      <c r="P34" s="23">
        <v>5534572</v>
      </c>
      <c r="Q34" s="23">
        <v>723194969</v>
      </c>
      <c r="R34" s="23">
        <v>52516</v>
      </c>
      <c r="S34" s="49">
        <v>0</v>
      </c>
      <c r="T34" s="49">
        <v>830008180</v>
      </c>
      <c r="U34" s="49">
        <v>766855638</v>
      </c>
      <c r="V34" s="49">
        <v>24273686</v>
      </c>
      <c r="W34" s="49">
        <v>496023</v>
      </c>
      <c r="X34" s="55">
        <v>-1543836</v>
      </c>
      <c r="Y34" s="49">
        <v>0</v>
      </c>
      <c r="Z34" s="55">
        <v>-981664</v>
      </c>
      <c r="AA34" s="49">
        <v>2195667000</v>
      </c>
      <c r="AB34" s="49">
        <v>1115069</v>
      </c>
      <c r="AC34" s="106">
        <v>368558186</v>
      </c>
      <c r="AD34" s="31">
        <f>AC34/E34</f>
        <v>0.38276475320548831</v>
      </c>
    </row>
    <row r="35" spans="1:30">
      <c r="A35" t="s">
        <v>62</v>
      </c>
      <c r="B35">
        <v>2017</v>
      </c>
      <c r="C35" s="39">
        <v>1082278930</v>
      </c>
      <c r="D35" s="31">
        <f>(C35-C34)/C35</f>
        <v>-7.2549966393598737E-3</v>
      </c>
      <c r="E35" s="39">
        <v>998683340</v>
      </c>
      <c r="F35" s="22"/>
      <c r="G35" s="49">
        <v>76758197</v>
      </c>
      <c r="H35" s="49">
        <v>0</v>
      </c>
      <c r="I35" s="59">
        <v>3290712940</v>
      </c>
      <c r="J35" s="85">
        <v>171722628</v>
      </c>
      <c r="K35" s="95">
        <v>4693970609</v>
      </c>
      <c r="L35" s="116">
        <v>1403257669</v>
      </c>
      <c r="M35" s="21">
        <f t="shared" si="1"/>
        <v>0.15040517765379838</v>
      </c>
      <c r="N35" s="69">
        <v>12176</v>
      </c>
      <c r="O35" s="49">
        <v>612646935</v>
      </c>
      <c r="P35" s="23">
        <v>5811389</v>
      </c>
      <c r="Q35" s="23">
        <v>662103697</v>
      </c>
      <c r="R35" s="23">
        <v>52837</v>
      </c>
      <c r="S35" s="49">
        <v>0</v>
      </c>
      <c r="T35" s="49">
        <v>858618115</v>
      </c>
      <c r="U35" s="49">
        <v>803389616</v>
      </c>
      <c r="V35" s="49">
        <v>25505951</v>
      </c>
      <c r="W35" s="49">
        <v>452204</v>
      </c>
      <c r="X35" s="55">
        <v>-1715759</v>
      </c>
      <c r="Y35" s="49">
        <v>0</v>
      </c>
      <c r="Z35" s="55">
        <v>-1396896</v>
      </c>
      <c r="AA35" s="49">
        <v>2400473000</v>
      </c>
      <c r="AB35" s="49">
        <v>1198981</v>
      </c>
      <c r="AC35" s="106">
        <v>383790985</v>
      </c>
      <c r="AD35" s="31">
        <f>AC35/E35</f>
        <v>0.38429697345306674</v>
      </c>
    </row>
    <row r="36" spans="1:30">
      <c r="A36" t="s">
        <v>62</v>
      </c>
      <c r="B36">
        <v>2018</v>
      </c>
      <c r="C36" s="39">
        <v>1164010591</v>
      </c>
      <c r="D36" s="31">
        <f>(C36-C35)/C36</f>
        <v>7.0215564731060082E-2</v>
      </c>
      <c r="E36" s="39">
        <v>1051168572</v>
      </c>
      <c r="F36" s="22"/>
      <c r="G36" s="49">
        <v>79573890</v>
      </c>
      <c r="H36" s="49">
        <v>0</v>
      </c>
      <c r="I36" s="59">
        <v>3459944577</v>
      </c>
      <c r="J36" s="85">
        <v>131641150</v>
      </c>
      <c r="K36" s="95">
        <v>4851948400</v>
      </c>
      <c r="L36" s="116">
        <v>1392003823</v>
      </c>
      <c r="M36" s="21">
        <f t="shared" si="1"/>
        <v>-8.0846372790457487E-3</v>
      </c>
      <c r="N36" s="69">
        <v>12359</v>
      </c>
      <c r="O36" s="49">
        <v>641241306</v>
      </c>
      <c r="P36" s="23">
        <v>6690654</v>
      </c>
      <c r="Q36" s="23">
        <v>638816597</v>
      </c>
      <c r="R36" s="23">
        <v>57973</v>
      </c>
      <c r="S36" s="49">
        <v>0</v>
      </c>
      <c r="T36" s="49">
        <v>909603164</v>
      </c>
      <c r="U36" s="49">
        <v>845482396</v>
      </c>
      <c r="V36" s="49">
        <v>29865024</v>
      </c>
      <c r="W36" s="49">
        <v>656917</v>
      </c>
      <c r="X36" s="55">
        <v>-2774243</v>
      </c>
      <c r="Y36" s="49">
        <v>0</v>
      </c>
      <c r="Z36" s="55">
        <v>-1251104</v>
      </c>
      <c r="AA36" s="49">
        <v>2567405000</v>
      </c>
      <c r="AB36" s="49">
        <v>1184762</v>
      </c>
      <c r="AC36" s="106">
        <v>397869450</v>
      </c>
      <c r="AD36" s="31">
        <f>AC36/E36</f>
        <v>0.37850204105988056</v>
      </c>
    </row>
    <row r="37" spans="1:30">
      <c r="A37" t="s">
        <v>62</v>
      </c>
      <c r="B37">
        <v>2019</v>
      </c>
      <c r="C37" s="39">
        <v>1198724231</v>
      </c>
      <c r="D37" s="31">
        <f>(C37-C36)/C37</f>
        <v>2.8958820638038809E-2</v>
      </c>
      <c r="E37" s="39">
        <v>1093642239</v>
      </c>
      <c r="F37" s="22"/>
      <c r="G37" s="49">
        <v>82066317</v>
      </c>
      <c r="H37" s="49">
        <v>0</v>
      </c>
      <c r="I37" s="59">
        <v>3418671367</v>
      </c>
      <c r="J37" s="85">
        <v>159699817</v>
      </c>
      <c r="K37" s="95">
        <v>4772401283</v>
      </c>
      <c r="L37" s="116">
        <v>1353729916</v>
      </c>
      <c r="M37" s="21">
        <f t="shared" si="1"/>
        <v>-2.8272926931460381E-2</v>
      </c>
      <c r="N37" s="69">
        <v>12494</v>
      </c>
      <c r="O37" s="49">
        <v>668330401</v>
      </c>
      <c r="P37" s="23">
        <v>7066231</v>
      </c>
      <c r="Q37" s="23">
        <v>614519297</v>
      </c>
      <c r="R37" s="23">
        <v>62514</v>
      </c>
      <c r="S37" s="49">
        <v>0</v>
      </c>
      <c r="T37" s="49">
        <v>944058443</v>
      </c>
      <c r="U37" s="49">
        <v>874877565</v>
      </c>
      <c r="V37" s="49">
        <v>35563847</v>
      </c>
      <c r="W37" s="49">
        <v>946692</v>
      </c>
      <c r="X37" s="55">
        <v>-3212307</v>
      </c>
      <c r="Y37" s="49">
        <v>0</v>
      </c>
      <c r="Z37" s="55">
        <v>-1295217</v>
      </c>
      <c r="AA37" s="49">
        <v>2474129000</v>
      </c>
      <c r="AB37" s="49">
        <v>1337965</v>
      </c>
      <c r="AC37" s="106">
        <v>410331585</v>
      </c>
      <c r="AD37" s="31">
        <f>AC37/E37</f>
        <v>0.37519727235041439</v>
      </c>
    </row>
    <row r="38" spans="1:30">
      <c r="A38" t="s">
        <v>62</v>
      </c>
      <c r="B38">
        <v>2020</v>
      </c>
      <c r="C38" s="39">
        <v>1223122663</v>
      </c>
      <c r="D38" s="31">
        <f>(C38-C37)/C38</f>
        <v>1.9947657531058274E-2</v>
      </c>
      <c r="E38" s="39">
        <v>1109480255</v>
      </c>
      <c r="F38" s="22"/>
      <c r="G38" s="49">
        <v>84322534</v>
      </c>
      <c r="H38" s="49">
        <v>0</v>
      </c>
      <c r="I38" s="59">
        <v>3575597951</v>
      </c>
      <c r="J38" s="85">
        <v>225038278</v>
      </c>
      <c r="K38" s="95">
        <v>5201949007</v>
      </c>
      <c r="L38" s="116">
        <v>1626351056</v>
      </c>
      <c r="M38" s="21">
        <f t="shared" si="1"/>
        <v>0.16762748669436103</v>
      </c>
      <c r="N38" s="69">
        <v>12354</v>
      </c>
      <c r="O38" s="49">
        <v>698904512</v>
      </c>
      <c r="P38" s="23">
        <v>6441598</v>
      </c>
      <c r="Q38" s="23">
        <v>582406637</v>
      </c>
      <c r="R38" s="23">
        <v>62618</v>
      </c>
      <c r="S38" s="49">
        <v>0</v>
      </c>
      <c r="T38" s="49">
        <v>960753798</v>
      </c>
      <c r="U38" s="49">
        <v>882662617</v>
      </c>
      <c r="V38" s="49">
        <v>39252361</v>
      </c>
      <c r="W38" s="49">
        <v>716669</v>
      </c>
      <c r="X38" s="55">
        <v>-2251669</v>
      </c>
      <c r="Y38" s="49">
        <v>0</v>
      </c>
      <c r="Z38" s="55">
        <v>-1550036</v>
      </c>
      <c r="AA38" s="49">
        <v>2579462000</v>
      </c>
      <c r="AB38" s="49">
        <v>1052027</v>
      </c>
      <c r="AC38" s="106">
        <v>421612669</v>
      </c>
      <c r="AD38" s="31">
        <f>AC38/E38</f>
        <v>0.3800091683470293</v>
      </c>
    </row>
    <row r="39" spans="1:30">
      <c r="A39" t="s">
        <v>62</v>
      </c>
      <c r="B39">
        <v>2021</v>
      </c>
      <c r="C39" s="39">
        <v>1459094631</v>
      </c>
      <c r="D39" s="31">
        <f>(C39-C38)/C39</f>
        <v>0.16172492378940156</v>
      </c>
      <c r="E39" s="39">
        <v>1148979197</v>
      </c>
      <c r="F39" s="22"/>
      <c r="G39" s="49">
        <v>88529625</v>
      </c>
      <c r="H39" s="49">
        <v>0</v>
      </c>
      <c r="I39" s="59">
        <v>4726258852</v>
      </c>
      <c r="J39" s="85">
        <v>230696730</v>
      </c>
      <c r="K39" s="95">
        <v>6311936438</v>
      </c>
      <c r="L39" s="116">
        <v>1585677586</v>
      </c>
      <c r="M39" s="21">
        <f t="shared" si="1"/>
        <v>-2.5650529690970862E-2</v>
      </c>
      <c r="N39" s="69">
        <v>11320</v>
      </c>
      <c r="O39" s="49">
        <v>735575111</v>
      </c>
      <c r="P39" s="23">
        <v>6812128</v>
      </c>
      <c r="Q39" s="23">
        <v>560992525</v>
      </c>
      <c r="R39" s="23">
        <v>53208</v>
      </c>
      <c r="S39" s="49">
        <v>0</v>
      </c>
      <c r="T39" s="49">
        <v>990470693</v>
      </c>
      <c r="U39" s="49">
        <v>929623127</v>
      </c>
      <c r="V39" s="49">
        <v>53388827</v>
      </c>
      <c r="W39" s="49">
        <v>556494</v>
      </c>
      <c r="X39" s="49">
        <v>0</v>
      </c>
      <c r="Y39" s="49">
        <v>0</v>
      </c>
      <c r="Z39" s="55">
        <v>-1485403</v>
      </c>
      <c r="AA39" s="49">
        <v>3761836000</v>
      </c>
      <c r="AB39" s="49">
        <v>954805</v>
      </c>
      <c r="AC39" s="106">
        <v>442648125</v>
      </c>
      <c r="AD39" s="31">
        <f>AC39/E39</f>
        <v>0.38525338505323697</v>
      </c>
    </row>
    <row r="40" spans="1:30">
      <c r="A40" t="s">
        <v>62</v>
      </c>
      <c r="B40">
        <v>2022</v>
      </c>
      <c r="C40" s="39">
        <v>1638236627</v>
      </c>
      <c r="D40" s="31">
        <f>(C40-C39)/C40</f>
        <v>0.10935050104944333</v>
      </c>
      <c r="E40" s="39">
        <v>1223628923</v>
      </c>
      <c r="F40" s="22"/>
      <c r="G40" s="49">
        <v>88577083</v>
      </c>
      <c r="H40" s="49">
        <v>0</v>
      </c>
      <c r="I40" s="59">
        <v>4715671711</v>
      </c>
      <c r="J40" s="85">
        <v>291578587</v>
      </c>
      <c r="K40" s="95">
        <v>6546399748</v>
      </c>
      <c r="L40" s="116">
        <v>1830728037</v>
      </c>
      <c r="M40" s="21">
        <f t="shared" si="1"/>
        <v>0.13385409850474694</v>
      </c>
      <c r="N40" s="69">
        <v>11553</v>
      </c>
      <c r="O40" s="49">
        <v>1011933892</v>
      </c>
      <c r="P40" s="23">
        <v>7741170</v>
      </c>
      <c r="Q40" s="23">
        <v>704104827</v>
      </c>
      <c r="R40" s="23">
        <v>53047</v>
      </c>
      <c r="S40" s="49">
        <v>0</v>
      </c>
      <c r="T40" s="49">
        <v>1056753979</v>
      </c>
      <c r="U40" s="49">
        <v>1011933892</v>
      </c>
      <c r="V40" s="49">
        <v>337374096</v>
      </c>
      <c r="W40" s="49">
        <v>53047</v>
      </c>
      <c r="X40" s="55">
        <v>-2806056</v>
      </c>
      <c r="Y40" s="49">
        <v>0</v>
      </c>
      <c r="Z40" s="55">
        <v>-2201232</v>
      </c>
      <c r="AA40" s="49">
        <v>3702462000</v>
      </c>
      <c r="AB40" s="55">
        <v>-2649948</v>
      </c>
      <c r="AC40" s="106">
        <v>442885417</v>
      </c>
      <c r="AD40" s="31">
        <f>AC40/E40</f>
        <v>0.36194422073169646</v>
      </c>
    </row>
    <row r="41" spans="1:30">
      <c r="A41" t="s">
        <v>62</v>
      </c>
      <c r="B41">
        <v>2023</v>
      </c>
      <c r="C41" s="39">
        <v>1344989139</v>
      </c>
      <c r="D41" s="31">
        <f>(C41-C40)/C41</f>
        <v>-0.21802963272850637</v>
      </c>
      <c r="E41" s="39">
        <v>1291475190</v>
      </c>
      <c r="F41" s="22" t="s">
        <v>63</v>
      </c>
      <c r="G41" s="49">
        <v>94329012</v>
      </c>
      <c r="H41" s="49">
        <v>0</v>
      </c>
      <c r="I41" s="59">
        <v>4706143071</v>
      </c>
      <c r="J41" s="85">
        <v>189180780</v>
      </c>
      <c r="K41" s="95">
        <v>6509364247</v>
      </c>
      <c r="L41" s="116">
        <v>1803221176</v>
      </c>
      <c r="M41" s="21">
        <f t="shared" si="1"/>
        <v>-1.5254291246189313E-2</v>
      </c>
      <c r="N41" s="69">
        <v>12431</v>
      </c>
      <c r="O41" s="49">
        <v>792980918</v>
      </c>
      <c r="P41" s="23">
        <v>7456435</v>
      </c>
      <c r="Q41" s="23">
        <v>837287195</v>
      </c>
      <c r="R41" s="24">
        <v>-40055</v>
      </c>
      <c r="S41" s="49">
        <v>0</v>
      </c>
      <c r="T41" s="49">
        <v>1110985134</v>
      </c>
      <c r="U41" s="49">
        <v>1037764680</v>
      </c>
      <c r="V41" s="49">
        <v>66676265</v>
      </c>
      <c r="W41" s="49">
        <v>1211330</v>
      </c>
      <c r="X41" s="55">
        <v>-2764665</v>
      </c>
      <c r="Y41" s="49">
        <v>0</v>
      </c>
      <c r="Z41" s="55">
        <v>-2820632</v>
      </c>
      <c r="AA41" s="49">
        <v>3547246000</v>
      </c>
      <c r="AB41" s="49">
        <v>1592569</v>
      </c>
      <c r="AC41" s="106">
        <v>471645059</v>
      </c>
      <c r="AD41" s="31">
        <f>AC41/E41</f>
        <v>0.36519869886157086</v>
      </c>
    </row>
    <row r="42" spans="1:30">
      <c r="A42" t="s">
        <v>64</v>
      </c>
      <c r="B42">
        <v>2004</v>
      </c>
      <c r="C42" s="39">
        <v>1383971970</v>
      </c>
      <c r="D42" s="31">
        <v>0</v>
      </c>
      <c r="E42" s="39">
        <v>1298141014</v>
      </c>
      <c r="F42" s="22"/>
      <c r="G42" s="49">
        <v>100600486</v>
      </c>
      <c r="H42" s="49">
        <v>0</v>
      </c>
      <c r="I42" s="59">
        <v>1181761000</v>
      </c>
      <c r="J42" s="85">
        <v>218852010</v>
      </c>
      <c r="K42" s="95">
        <v>2513215000</v>
      </c>
      <c r="L42" s="116">
        <v>1331454000</v>
      </c>
      <c r="M42" s="21">
        <v>0</v>
      </c>
      <c r="N42" s="69">
        <v>17109</v>
      </c>
      <c r="O42" s="49">
        <v>715620207</v>
      </c>
      <c r="P42" s="23">
        <v>2484748</v>
      </c>
      <c r="Q42" s="23">
        <v>699150000</v>
      </c>
      <c r="R42" s="24">
        <v>-24548</v>
      </c>
      <c r="S42" s="49">
        <v>669302</v>
      </c>
      <c r="T42" s="49">
        <v>1190547072</v>
      </c>
      <c r="U42" s="49">
        <v>1111447625</v>
      </c>
      <c r="V42" s="49">
        <v>0</v>
      </c>
      <c r="W42" s="49">
        <v>4920988</v>
      </c>
      <c r="X42" s="49">
        <v>0</v>
      </c>
      <c r="Y42" s="49">
        <v>0</v>
      </c>
      <c r="Z42" s="49">
        <v>2661829</v>
      </c>
      <c r="AA42" s="49">
        <v>0</v>
      </c>
      <c r="AB42" s="49">
        <v>4920988</v>
      </c>
      <c r="AC42" s="106">
        <v>503002428</v>
      </c>
      <c r="AD42" s="31">
        <f>AC42/E42</f>
        <v>0.38747903546324591</v>
      </c>
    </row>
    <row r="43" spans="1:30">
      <c r="A43" t="s">
        <v>64</v>
      </c>
      <c r="B43">
        <v>2005</v>
      </c>
      <c r="C43" s="39">
        <v>1465614125</v>
      </c>
      <c r="D43" s="31">
        <f>(C43-C42)/C43</f>
        <v>5.5705081990800272E-2</v>
      </c>
      <c r="E43" s="39">
        <v>1359518210</v>
      </c>
      <c r="F43" s="22"/>
      <c r="G43" s="49">
        <v>105048249</v>
      </c>
      <c r="H43" s="49">
        <v>0</v>
      </c>
      <c r="I43" s="59">
        <v>1262338000</v>
      </c>
      <c r="J43" s="85">
        <v>235317068</v>
      </c>
      <c r="K43" s="95">
        <v>2782766000</v>
      </c>
      <c r="L43" s="116">
        <v>1520428000</v>
      </c>
      <c r="M43" s="21">
        <f t="shared" ref="M43" si="2">(L43-L42)/L43</f>
        <v>0.12429000255191301</v>
      </c>
      <c r="N43" s="69">
        <v>17121</v>
      </c>
      <c r="O43" s="49">
        <v>766715477</v>
      </c>
      <c r="P43" s="23">
        <v>3896749</v>
      </c>
      <c r="Q43" s="23">
        <v>726585000</v>
      </c>
      <c r="R43" s="24">
        <v>-15965</v>
      </c>
      <c r="S43" s="49">
        <v>808886</v>
      </c>
      <c r="T43" s="49">
        <v>1230293095</v>
      </c>
      <c r="U43" s="49">
        <v>1150299200</v>
      </c>
      <c r="V43" s="49">
        <v>0</v>
      </c>
      <c r="W43" s="49">
        <v>10685771</v>
      </c>
      <c r="X43" s="49">
        <v>0</v>
      </c>
      <c r="Y43" s="49">
        <v>0</v>
      </c>
      <c r="Z43" s="49">
        <v>6123745</v>
      </c>
      <c r="AA43" s="49">
        <v>0</v>
      </c>
      <c r="AB43" s="49">
        <v>10685771</v>
      </c>
      <c r="AC43" s="106">
        <v>525241247</v>
      </c>
      <c r="AD43" s="31">
        <f>AC43/E43</f>
        <v>0.3863436643485636</v>
      </c>
    </row>
    <row r="44" spans="1:30">
      <c r="A44" t="s">
        <v>64</v>
      </c>
      <c r="B44">
        <v>2006</v>
      </c>
      <c r="C44" s="39">
        <v>1580257239</v>
      </c>
      <c r="D44" s="31">
        <f>(C44-C43)/C44</f>
        <v>7.2547121551265359E-2</v>
      </c>
      <c r="E44" s="39">
        <v>1479223391</v>
      </c>
      <c r="F44" s="22"/>
      <c r="G44" s="49">
        <v>110149424</v>
      </c>
      <c r="H44" s="49">
        <v>0</v>
      </c>
      <c r="I44" s="59">
        <v>1478546415</v>
      </c>
      <c r="J44" s="85">
        <v>239874510</v>
      </c>
      <c r="K44" s="95">
        <v>3063190100</v>
      </c>
      <c r="L44" s="116">
        <v>1584643685</v>
      </c>
      <c r="M44" s="21">
        <f t="shared" si="1"/>
        <v>4.0523737675450998E-2</v>
      </c>
      <c r="N44" s="69">
        <v>15136</v>
      </c>
      <c r="O44" s="49">
        <v>837900777</v>
      </c>
      <c r="P44" s="23">
        <v>4348263</v>
      </c>
      <c r="Q44" s="23">
        <v>722843000</v>
      </c>
      <c r="R44" s="23">
        <v>0</v>
      </c>
      <c r="S44" s="49">
        <v>677800</v>
      </c>
      <c r="T44" s="49">
        <v>1346490347</v>
      </c>
      <c r="U44" s="49">
        <v>1211384429</v>
      </c>
      <c r="V44" s="49">
        <v>0</v>
      </c>
      <c r="W44" s="49">
        <v>0</v>
      </c>
      <c r="X44" s="49">
        <v>0</v>
      </c>
      <c r="Y44" s="49">
        <v>0</v>
      </c>
      <c r="Z44" s="49">
        <v>8033456</v>
      </c>
      <c r="AA44" s="49">
        <v>0</v>
      </c>
      <c r="AB44" s="49">
        <v>13560310</v>
      </c>
      <c r="AC44" s="106">
        <v>550747118</v>
      </c>
      <c r="AD44" s="31">
        <f>AC44/E44</f>
        <v>0.37232180166355955</v>
      </c>
    </row>
    <row r="45" spans="1:30">
      <c r="A45" t="s">
        <v>64</v>
      </c>
      <c r="B45">
        <v>2007</v>
      </c>
      <c r="C45" s="39">
        <v>1667715431</v>
      </c>
      <c r="D45" s="31">
        <f>(C45-C44)/C45</f>
        <v>5.2441915673561934E-2</v>
      </c>
      <c r="E45" s="39">
        <v>1534528613</v>
      </c>
      <c r="F45" s="22"/>
      <c r="G45" s="49">
        <v>113798994</v>
      </c>
      <c r="H45" s="49">
        <v>0</v>
      </c>
      <c r="I45" s="59">
        <v>1745341909</v>
      </c>
      <c r="J45" s="85">
        <v>229409660</v>
      </c>
      <c r="K45" s="95">
        <v>3412986120</v>
      </c>
      <c r="L45" s="116">
        <v>1667644211</v>
      </c>
      <c r="M45" s="21">
        <f t="shared" si="1"/>
        <v>4.9771123512148241E-2</v>
      </c>
      <c r="N45" s="69">
        <v>17556</v>
      </c>
      <c r="O45" s="49">
        <v>882014020</v>
      </c>
      <c r="P45" s="23">
        <v>3809861</v>
      </c>
      <c r="Q45" s="23">
        <v>721740000</v>
      </c>
      <c r="R45" s="23">
        <v>0</v>
      </c>
      <c r="S45" s="49">
        <v>839420</v>
      </c>
      <c r="T45" s="49">
        <v>1402184669</v>
      </c>
      <c r="U45" s="49">
        <v>1306860249</v>
      </c>
      <c r="V45" s="49">
        <v>0</v>
      </c>
      <c r="W45" s="49">
        <v>0</v>
      </c>
      <c r="X45" s="49">
        <v>0</v>
      </c>
      <c r="Y45" s="49">
        <v>0</v>
      </c>
      <c r="Z45" s="49">
        <v>11542111</v>
      </c>
      <c r="AA45" s="49">
        <v>0</v>
      </c>
      <c r="AB45" s="49">
        <v>24503153</v>
      </c>
      <c r="AC45" s="106">
        <v>568994970</v>
      </c>
      <c r="AD45" s="31">
        <f>AC45/E45</f>
        <v>0.37079463046806022</v>
      </c>
    </row>
    <row r="46" spans="1:30">
      <c r="A46" t="s">
        <v>64</v>
      </c>
      <c r="B46">
        <v>2008</v>
      </c>
      <c r="C46" s="39">
        <v>1774825130</v>
      </c>
      <c r="D46" s="31">
        <f>(C46-C45)/C46</f>
        <v>6.0349437918990924E-2</v>
      </c>
      <c r="E46" s="39">
        <v>1591607703</v>
      </c>
      <c r="F46" s="22"/>
      <c r="G46" s="49">
        <v>119047703</v>
      </c>
      <c r="H46" s="49">
        <v>0</v>
      </c>
      <c r="I46" s="59">
        <v>1780877005</v>
      </c>
      <c r="J46" s="85">
        <v>244146416</v>
      </c>
      <c r="K46" s="95">
        <v>3789378680</v>
      </c>
      <c r="L46" s="116">
        <v>2008501675</v>
      </c>
      <c r="M46" s="21">
        <f t="shared" si="1"/>
        <v>0.16970733370187505</v>
      </c>
      <c r="N46" s="69">
        <v>17552</v>
      </c>
      <c r="O46" s="49">
        <v>933279081</v>
      </c>
      <c r="P46" s="23">
        <v>4418065</v>
      </c>
      <c r="Q46" s="23">
        <v>921105000</v>
      </c>
      <c r="R46" s="23">
        <v>0</v>
      </c>
      <c r="S46" s="49">
        <v>713718</v>
      </c>
      <c r="T46" s="49">
        <v>1440035103</v>
      </c>
      <c r="U46" s="49">
        <v>1347506283</v>
      </c>
      <c r="V46" s="49">
        <v>144777730</v>
      </c>
      <c r="W46" s="49">
        <v>0</v>
      </c>
      <c r="X46" s="49">
        <v>0</v>
      </c>
      <c r="Y46" s="49">
        <v>32709</v>
      </c>
      <c r="Z46" s="49">
        <v>13129854</v>
      </c>
      <c r="AA46" s="49">
        <v>0</v>
      </c>
      <c r="AB46" s="49">
        <v>25264847</v>
      </c>
      <c r="AC46" s="106">
        <v>595238517</v>
      </c>
      <c r="AD46" s="31">
        <f>AC46/E46</f>
        <v>0.37398569752963806</v>
      </c>
    </row>
    <row r="47" spans="1:30">
      <c r="A47" t="s">
        <v>64</v>
      </c>
      <c r="B47">
        <v>2009</v>
      </c>
      <c r="C47" s="39">
        <v>1877615072</v>
      </c>
      <c r="D47" s="31">
        <f>(C47-C46)/C47</f>
        <v>5.4744949341778613E-2</v>
      </c>
      <c r="E47" s="39">
        <v>1630692760</v>
      </c>
      <c r="F47" s="22"/>
      <c r="G47" s="49">
        <v>125795753</v>
      </c>
      <c r="H47" s="49">
        <v>0</v>
      </c>
      <c r="I47" s="59">
        <v>1686613599</v>
      </c>
      <c r="J47" s="85">
        <v>253022512</v>
      </c>
      <c r="K47" s="95">
        <v>3749056711</v>
      </c>
      <c r="L47" s="116">
        <v>2062443112</v>
      </c>
      <c r="M47" s="21">
        <f t="shared" si="1"/>
        <v>2.6154145385223114E-2</v>
      </c>
      <c r="N47" s="69">
        <v>24995</v>
      </c>
      <c r="O47" s="49">
        <v>968635566</v>
      </c>
      <c r="P47" s="23">
        <v>3948335</v>
      </c>
      <c r="Q47" s="23">
        <v>919605000</v>
      </c>
      <c r="R47" s="23">
        <v>0</v>
      </c>
      <c r="S47" s="49">
        <v>691716</v>
      </c>
      <c r="T47" s="49">
        <v>1465527333</v>
      </c>
      <c r="U47" s="49">
        <v>1463269957</v>
      </c>
      <c r="V47" s="49">
        <v>122710623</v>
      </c>
      <c r="W47" s="49">
        <v>3152965</v>
      </c>
      <c r="X47" s="49">
        <v>0</v>
      </c>
      <c r="Y47" s="49">
        <v>184706</v>
      </c>
      <c r="Z47" s="49">
        <v>12552934</v>
      </c>
      <c r="AA47" s="49">
        <v>869769410</v>
      </c>
      <c r="AB47" s="49">
        <v>38611980</v>
      </c>
      <c r="AC47" s="106">
        <v>628978766</v>
      </c>
      <c r="AD47" s="31">
        <f>AC47/E47</f>
        <v>0.38571261333128137</v>
      </c>
    </row>
    <row r="48" spans="1:30">
      <c r="A48" t="s">
        <v>64</v>
      </c>
      <c r="B48">
        <v>2010</v>
      </c>
      <c r="C48" s="39">
        <v>1885425969</v>
      </c>
      <c r="D48" s="31">
        <f>(C48-C47)/C48</f>
        <v>4.1427757591260802E-3</v>
      </c>
      <c r="E48" s="39">
        <v>1690403812</v>
      </c>
      <c r="F48" s="22"/>
      <c r="G48" s="49">
        <v>132055837</v>
      </c>
      <c r="H48" s="49">
        <v>0</v>
      </c>
      <c r="I48" s="59">
        <v>1863256957</v>
      </c>
      <c r="J48" s="85">
        <v>298113103</v>
      </c>
      <c r="K48" s="95">
        <v>3925721370</v>
      </c>
      <c r="L48" s="116">
        <v>2062464413</v>
      </c>
      <c r="M48" s="21">
        <f t="shared" si="1"/>
        <v>1.032793577709115E-5</v>
      </c>
      <c r="N48" s="69">
        <v>25405</v>
      </c>
      <c r="O48" s="49">
        <v>1004001784</v>
      </c>
      <c r="P48" s="23">
        <v>3933526</v>
      </c>
      <c r="Q48" s="23">
        <v>918300000</v>
      </c>
      <c r="R48" s="23">
        <v>0</v>
      </c>
      <c r="S48" s="49">
        <v>729853</v>
      </c>
      <c r="T48" s="49">
        <v>1521032467</v>
      </c>
      <c r="U48" s="49">
        <v>1460454119</v>
      </c>
      <c r="V48" s="49">
        <v>91052204</v>
      </c>
      <c r="W48" s="49">
        <v>2604552</v>
      </c>
      <c r="X48" s="49">
        <v>0</v>
      </c>
      <c r="Y48" s="49">
        <v>139176</v>
      </c>
      <c r="Z48" s="49">
        <v>11248753</v>
      </c>
      <c r="AA48" s="49">
        <v>972466613</v>
      </c>
      <c r="AB48" s="49">
        <v>35806543</v>
      </c>
      <c r="AC48" s="106">
        <v>660279186</v>
      </c>
      <c r="AD48" s="31">
        <f>AC48/E48</f>
        <v>0.39060441139137708</v>
      </c>
    </row>
    <row r="49" spans="1:30">
      <c r="A49" t="s">
        <v>64</v>
      </c>
      <c r="B49">
        <v>2011</v>
      </c>
      <c r="C49" s="39">
        <v>2035106608</v>
      </c>
      <c r="D49" s="31">
        <f>(C49-C48)/C49</f>
        <v>7.3549286514822232E-2</v>
      </c>
      <c r="E49" s="39">
        <v>1748804996</v>
      </c>
      <c r="F49" s="22"/>
      <c r="G49" s="49">
        <v>138498216</v>
      </c>
      <c r="H49" s="49">
        <v>0</v>
      </c>
      <c r="I49" s="59">
        <v>2229654635</v>
      </c>
      <c r="J49" s="85">
        <v>458854387</v>
      </c>
      <c r="K49" s="95">
        <v>4228025731</v>
      </c>
      <c r="L49" s="116">
        <v>1998371096</v>
      </c>
      <c r="M49" s="21">
        <f t="shared" si="1"/>
        <v>-3.207278024001204E-2</v>
      </c>
      <c r="N49" s="69">
        <v>25429</v>
      </c>
      <c r="O49" s="49">
        <v>1068068112</v>
      </c>
      <c r="P49" s="23">
        <v>4732336</v>
      </c>
      <c r="Q49" s="23">
        <v>916600000</v>
      </c>
      <c r="R49" s="23">
        <v>0</v>
      </c>
      <c r="S49" s="49">
        <v>830046</v>
      </c>
      <c r="T49" s="49">
        <v>1605065129</v>
      </c>
      <c r="U49" s="49">
        <v>1440442188</v>
      </c>
      <c r="V49" s="49">
        <v>99030431</v>
      </c>
      <c r="W49" s="49">
        <v>2284135</v>
      </c>
      <c r="X49" s="49">
        <v>0</v>
      </c>
      <c r="Y49" s="49">
        <v>126945</v>
      </c>
      <c r="Z49" s="49">
        <v>8872520</v>
      </c>
      <c r="AA49" s="49">
        <v>1148486982</v>
      </c>
      <c r="AB49" s="49">
        <v>36779602</v>
      </c>
      <c r="AC49" s="106">
        <v>692491078</v>
      </c>
      <c r="AD49" s="31">
        <f>AC49/E49</f>
        <v>0.395979585822272</v>
      </c>
    </row>
    <row r="50" spans="1:30">
      <c r="A50" t="s">
        <v>64</v>
      </c>
      <c r="B50">
        <v>2012</v>
      </c>
      <c r="C50" s="39">
        <v>1963904611</v>
      </c>
      <c r="D50" s="31">
        <f>(C50-C49)/C50</f>
        <v>-3.6255323502573107E-2</v>
      </c>
      <c r="E50" s="39">
        <v>1830263881</v>
      </c>
      <c r="F50" s="22"/>
      <c r="G50" s="49">
        <v>144667180</v>
      </c>
      <c r="H50" s="49">
        <v>0</v>
      </c>
      <c r="I50" s="59">
        <v>2148905013</v>
      </c>
      <c r="J50" s="85">
        <v>420933836</v>
      </c>
      <c r="K50" s="95">
        <v>4329848069</v>
      </c>
      <c r="L50" s="116">
        <v>2180943056</v>
      </c>
      <c r="M50" s="21">
        <f t="shared" si="1"/>
        <v>8.3712391984616774E-2</v>
      </c>
      <c r="N50" s="69">
        <v>25429</v>
      </c>
      <c r="O50" s="49">
        <v>1123800014</v>
      </c>
      <c r="P50" s="23">
        <v>6879831</v>
      </c>
      <c r="Q50" s="23">
        <v>914900000</v>
      </c>
      <c r="R50" s="23">
        <v>56126</v>
      </c>
      <c r="S50" s="49">
        <v>752732</v>
      </c>
      <c r="T50" s="49">
        <v>1634622673</v>
      </c>
      <c r="U50" s="49">
        <v>1469318894</v>
      </c>
      <c r="V50" s="49">
        <v>39616466</v>
      </c>
      <c r="W50" s="49">
        <v>1702628</v>
      </c>
      <c r="X50" s="49">
        <v>15758</v>
      </c>
      <c r="Y50" s="49">
        <v>204283</v>
      </c>
      <c r="Z50" s="49">
        <v>11023052</v>
      </c>
      <c r="AA50" s="49">
        <v>1131262496</v>
      </c>
      <c r="AB50" s="49">
        <v>22337604</v>
      </c>
      <c r="AC50" s="106">
        <v>723335898</v>
      </c>
      <c r="AD50" s="31">
        <f>AC50/E50</f>
        <v>0.39520853004255946</v>
      </c>
    </row>
    <row r="51" spans="1:30">
      <c r="A51" t="s">
        <v>64</v>
      </c>
      <c r="B51">
        <v>2013</v>
      </c>
      <c r="C51" s="39">
        <v>2020639919</v>
      </c>
      <c r="D51" s="31">
        <f>(C51-C50)/C51</f>
        <v>2.8077891298949439E-2</v>
      </c>
      <c r="E51" s="39">
        <v>1875561349</v>
      </c>
      <c r="F51" s="22"/>
      <c r="G51" s="49">
        <v>150451772</v>
      </c>
      <c r="H51" s="49">
        <v>0</v>
      </c>
      <c r="I51" s="59">
        <v>2436416625</v>
      </c>
      <c r="J51" s="85">
        <v>416392754</v>
      </c>
      <c r="K51" s="95">
        <v>4648075901</v>
      </c>
      <c r="L51" s="116">
        <v>2211659276</v>
      </c>
      <c r="M51" s="21">
        <f t="shared" si="1"/>
        <v>1.3888314684508393E-2</v>
      </c>
      <c r="N51" s="69">
        <v>25631</v>
      </c>
      <c r="O51" s="49">
        <v>1161520406</v>
      </c>
      <c r="P51" s="23">
        <v>6502381</v>
      </c>
      <c r="Q51" s="23">
        <v>1006585000</v>
      </c>
      <c r="R51" s="23">
        <v>1086</v>
      </c>
      <c r="S51" s="49">
        <v>887813</v>
      </c>
      <c r="T51" s="49">
        <v>1449084775</v>
      </c>
      <c r="U51" s="49">
        <v>1494966616</v>
      </c>
      <c r="V51" s="49">
        <v>65379241</v>
      </c>
      <c r="W51" s="49">
        <v>3441212</v>
      </c>
      <c r="X51" s="49">
        <v>464510</v>
      </c>
      <c r="Y51" s="49">
        <v>132861</v>
      </c>
      <c r="Z51" s="49">
        <v>17756825</v>
      </c>
      <c r="AA51" s="49">
        <v>1335661496</v>
      </c>
      <c r="AB51" s="49">
        <v>43901308</v>
      </c>
      <c r="AC51" s="106">
        <v>752258860</v>
      </c>
      <c r="AD51" s="31">
        <f>AC51/E51</f>
        <v>0.40108464615198253</v>
      </c>
    </row>
    <row r="52" spans="1:30">
      <c r="A52" t="s">
        <v>64</v>
      </c>
      <c r="B52">
        <v>2014</v>
      </c>
      <c r="C52" s="39">
        <v>2094280227</v>
      </c>
      <c r="D52" s="31">
        <f>(C52-C51)/C52</f>
        <v>3.5162585718286496E-2</v>
      </c>
      <c r="E52" s="39">
        <v>1884583375</v>
      </c>
      <c r="F52" s="22"/>
      <c r="G52" s="49">
        <v>150542582</v>
      </c>
      <c r="H52" s="49">
        <v>0</v>
      </c>
      <c r="I52" s="59">
        <v>2722889255</v>
      </c>
      <c r="J52" s="85">
        <v>442713301</v>
      </c>
      <c r="K52" s="95">
        <v>4939052767</v>
      </c>
      <c r="L52" s="116">
        <v>2216163512</v>
      </c>
      <c r="M52" s="21">
        <f t="shared" si="1"/>
        <v>2.0324475047128203E-3</v>
      </c>
      <c r="N52" s="69">
        <v>25959</v>
      </c>
      <c r="O52" s="49">
        <v>1204646328</v>
      </c>
      <c r="P52" s="23">
        <v>4876532</v>
      </c>
      <c r="Q52" s="23">
        <v>1004785000</v>
      </c>
      <c r="R52" s="23">
        <v>45463</v>
      </c>
      <c r="S52" s="49">
        <v>930409</v>
      </c>
      <c r="T52" s="49">
        <v>1699805029</v>
      </c>
      <c r="U52" s="49">
        <v>1500730318</v>
      </c>
      <c r="V52" s="49">
        <v>49173592</v>
      </c>
      <c r="W52" s="49">
        <v>16456005</v>
      </c>
      <c r="X52" s="49">
        <v>289804</v>
      </c>
      <c r="Y52" s="49">
        <v>117314</v>
      </c>
      <c r="Z52" s="49">
        <v>21146428</v>
      </c>
      <c r="AA52" s="49">
        <v>1547493496</v>
      </c>
      <c r="AB52" s="49">
        <v>11567578</v>
      </c>
      <c r="AC52" s="106">
        <v>752712910</v>
      </c>
      <c r="AD52" s="31">
        <f>AC52/E52</f>
        <v>0.39940547071842869</v>
      </c>
    </row>
    <row r="53" spans="1:30">
      <c r="A53" t="s">
        <v>64</v>
      </c>
      <c r="B53">
        <v>2015</v>
      </c>
      <c r="C53" s="39">
        <v>2080233630</v>
      </c>
      <c r="D53" s="31">
        <f>(C53-C52)/C53</f>
        <v>-6.7524131892820133E-3</v>
      </c>
      <c r="E53" s="39">
        <v>1918469822</v>
      </c>
      <c r="F53" s="22"/>
      <c r="G53" s="49">
        <v>154470421</v>
      </c>
      <c r="H53" s="49">
        <v>0</v>
      </c>
      <c r="I53" s="59">
        <v>2831496936</v>
      </c>
      <c r="J53" s="85">
        <v>478784224</v>
      </c>
      <c r="K53" s="95">
        <v>5035817244</v>
      </c>
      <c r="L53" s="116">
        <v>2204320308</v>
      </c>
      <c r="M53" s="21">
        <f t="shared" si="1"/>
        <v>-5.3727237176095554E-3</v>
      </c>
      <c r="N53" s="69">
        <v>23612</v>
      </c>
      <c r="O53" s="49">
        <v>1252688296</v>
      </c>
      <c r="P53" s="23">
        <v>4858853</v>
      </c>
      <c r="Q53" s="23">
        <v>1002785000</v>
      </c>
      <c r="R53" s="23">
        <v>4060</v>
      </c>
      <c r="S53" s="49">
        <v>962280</v>
      </c>
      <c r="T53" s="49">
        <v>1708931291</v>
      </c>
      <c r="U53" s="49">
        <v>1559216070</v>
      </c>
      <c r="V53" s="49">
        <v>55912183</v>
      </c>
      <c r="W53" s="49">
        <v>2141793</v>
      </c>
      <c r="X53" s="49">
        <v>247346</v>
      </c>
      <c r="Y53" s="49">
        <v>42780</v>
      </c>
      <c r="Z53" s="49">
        <v>17861892</v>
      </c>
      <c r="AA53" s="49">
        <v>1576594417</v>
      </c>
      <c r="AB53" s="49">
        <v>7766787</v>
      </c>
      <c r="AC53" s="106">
        <v>772352105</v>
      </c>
      <c r="AD53" s="31">
        <f>AC53/E53</f>
        <v>0.4025875706477493</v>
      </c>
    </row>
    <row r="54" spans="1:30">
      <c r="A54" t="s">
        <v>64</v>
      </c>
      <c r="B54">
        <v>2016</v>
      </c>
      <c r="C54" s="39">
        <v>2203820636</v>
      </c>
      <c r="D54" s="31">
        <f>(C54-C53)/C54</f>
        <v>5.60785228984488E-2</v>
      </c>
      <c r="E54" s="39">
        <v>1986320303</v>
      </c>
      <c r="F54" s="22"/>
      <c r="G54" s="49">
        <v>158857389</v>
      </c>
      <c r="H54" s="49">
        <v>0</v>
      </c>
      <c r="I54" s="59">
        <v>2887660935</v>
      </c>
      <c r="J54" s="85">
        <v>432431459</v>
      </c>
      <c r="K54" s="95">
        <v>5188726734</v>
      </c>
      <c r="L54" s="116">
        <v>2301065799</v>
      </c>
      <c r="M54" s="21">
        <f t="shared" si="1"/>
        <v>4.204377425540972E-2</v>
      </c>
      <c r="N54" s="69">
        <v>25543</v>
      </c>
      <c r="O54" s="49">
        <v>1315077711</v>
      </c>
      <c r="P54" s="23">
        <v>6453426</v>
      </c>
      <c r="Q54" s="23">
        <v>1000785000</v>
      </c>
      <c r="R54" s="23">
        <v>0</v>
      </c>
      <c r="S54" s="49">
        <v>2214926</v>
      </c>
      <c r="T54" s="49">
        <v>1766541235</v>
      </c>
      <c r="U54" s="49">
        <v>1630247347</v>
      </c>
      <c r="V54" s="49">
        <v>59999546</v>
      </c>
      <c r="W54" s="49">
        <v>1993130</v>
      </c>
      <c r="X54" s="49">
        <v>229513</v>
      </c>
      <c r="Y54" s="49">
        <v>177830</v>
      </c>
      <c r="Z54" s="49">
        <v>16400717</v>
      </c>
      <c r="AA54" s="49">
        <v>1593186499</v>
      </c>
      <c r="AB54" s="49">
        <v>12060504</v>
      </c>
      <c r="AC54" s="106">
        <v>794286946</v>
      </c>
      <c r="AD54" s="31">
        <f>AC54/E54</f>
        <v>0.39987858191871889</v>
      </c>
    </row>
    <row r="55" spans="1:30">
      <c r="A55" t="s">
        <v>64</v>
      </c>
      <c r="B55">
        <v>2017</v>
      </c>
      <c r="C55" s="39">
        <v>2416360302</v>
      </c>
      <c r="D55" s="31">
        <f>(C55-C54)/C55</f>
        <v>8.7958598651071529E-2</v>
      </c>
      <c r="E55" s="39">
        <v>2061034585</v>
      </c>
      <c r="F55" s="22"/>
      <c r="G55" s="49">
        <v>166588734</v>
      </c>
      <c r="H55" s="49">
        <v>0</v>
      </c>
      <c r="I55" s="59">
        <v>3399990183</v>
      </c>
      <c r="J55" s="85">
        <v>539254044</v>
      </c>
      <c r="K55" s="95">
        <v>5890986351</v>
      </c>
      <c r="L55" s="116">
        <v>2490996168</v>
      </c>
      <c r="M55" s="21">
        <f t="shared" si="1"/>
        <v>7.6246752781034391E-2</v>
      </c>
      <c r="N55" s="69">
        <v>25974</v>
      </c>
      <c r="O55" s="49">
        <v>1386341313</v>
      </c>
      <c r="P55" s="23">
        <v>5509362</v>
      </c>
      <c r="Q55" s="23">
        <v>1108405000</v>
      </c>
      <c r="R55" s="23">
        <v>218584</v>
      </c>
      <c r="S55" s="49">
        <v>1418222</v>
      </c>
      <c r="T55" s="49">
        <v>1833040103</v>
      </c>
      <c r="U55" s="49">
        <v>1719034994</v>
      </c>
      <c r="V55" s="49">
        <v>70029761</v>
      </c>
      <c r="W55" s="49">
        <v>3526361</v>
      </c>
      <c r="X55" s="49">
        <v>15423</v>
      </c>
      <c r="Y55" s="49">
        <v>103845</v>
      </c>
      <c r="Z55" s="49">
        <v>16166321</v>
      </c>
      <c r="AA55" s="49">
        <v>1901152882</v>
      </c>
      <c r="AB55" s="49">
        <v>9649749</v>
      </c>
      <c r="AC55" s="106">
        <v>832943668</v>
      </c>
      <c r="AD55" s="31">
        <f>AC55/E55</f>
        <v>0.40413861759626901</v>
      </c>
    </row>
    <row r="56" spans="1:30">
      <c r="A56" t="s">
        <v>64</v>
      </c>
      <c r="B56">
        <v>2018</v>
      </c>
      <c r="C56" s="39">
        <v>2503487956</v>
      </c>
      <c r="D56" s="31">
        <f>(C56-C55)/C56</f>
        <v>3.4802505756492644E-2</v>
      </c>
      <c r="E56" s="39">
        <v>2238507237</v>
      </c>
      <c r="F56" s="22"/>
      <c r="G56" s="49">
        <v>176344185</v>
      </c>
      <c r="H56" s="49">
        <v>0</v>
      </c>
      <c r="I56" s="59">
        <v>3918643040</v>
      </c>
      <c r="J56" s="85">
        <v>514583182</v>
      </c>
      <c r="K56" s="95">
        <v>6392541992</v>
      </c>
      <c r="L56" s="116">
        <v>2473898952</v>
      </c>
      <c r="M56" s="21">
        <f t="shared" si="1"/>
        <v>-6.9110405605604542E-3</v>
      </c>
      <c r="N56" s="69">
        <v>26263</v>
      </c>
      <c r="O56" s="49">
        <v>1481218978</v>
      </c>
      <c r="P56" s="23">
        <v>5588092</v>
      </c>
      <c r="Q56" s="23">
        <v>1103105000</v>
      </c>
      <c r="R56" s="23">
        <v>622117</v>
      </c>
      <c r="S56" s="49">
        <v>1404349</v>
      </c>
      <c r="T56" s="49">
        <v>1983841018</v>
      </c>
      <c r="U56" s="49">
        <v>1828850977</v>
      </c>
      <c r="V56" s="49">
        <v>32236070</v>
      </c>
      <c r="W56" s="49">
        <v>3718361</v>
      </c>
      <c r="X56" s="55">
        <v>-20790</v>
      </c>
      <c r="Y56" s="49">
        <v>39630</v>
      </c>
      <c r="Z56" s="49">
        <v>15402704</v>
      </c>
      <c r="AA56" s="49">
        <v>2128183005</v>
      </c>
      <c r="AB56" s="49">
        <v>17778712</v>
      </c>
      <c r="AC56" s="106">
        <v>881720924</v>
      </c>
      <c r="AD56" s="31">
        <f>AC56/E56</f>
        <v>0.39388790414707958</v>
      </c>
    </row>
    <row r="57" spans="1:30">
      <c r="A57" t="s">
        <v>64</v>
      </c>
      <c r="B57">
        <v>2019</v>
      </c>
      <c r="C57" s="39">
        <v>2661508568</v>
      </c>
      <c r="D57" s="31">
        <f>(C57-C56)/C57</f>
        <v>5.9372573096296719E-2</v>
      </c>
      <c r="E57" s="39">
        <v>2428902662</v>
      </c>
      <c r="F57" s="22"/>
      <c r="G57" s="49">
        <v>183666113</v>
      </c>
      <c r="H57" s="49">
        <v>0</v>
      </c>
      <c r="I57" s="59">
        <v>4132408732</v>
      </c>
      <c r="J57" s="85">
        <v>523093884</v>
      </c>
      <c r="K57" s="95">
        <v>7019919366</v>
      </c>
      <c r="L57" s="116">
        <v>2887510634</v>
      </c>
      <c r="M57" s="21">
        <f t="shared" si="1"/>
        <v>0.14324161342638367</v>
      </c>
      <c r="N57" s="69">
        <v>27059</v>
      </c>
      <c r="O57" s="49">
        <v>1614029030</v>
      </c>
      <c r="P57" s="23">
        <v>5739830</v>
      </c>
      <c r="Q57" s="23">
        <v>1099605000</v>
      </c>
      <c r="R57" s="23">
        <v>7226640</v>
      </c>
      <c r="S57" s="49">
        <v>1540912</v>
      </c>
      <c r="T57" s="49">
        <v>2161102475</v>
      </c>
      <c r="U57" s="49">
        <v>1960355521</v>
      </c>
      <c r="V57" s="49">
        <v>44051607</v>
      </c>
      <c r="W57" s="49">
        <v>1492202</v>
      </c>
      <c r="X57" s="49">
        <v>281015</v>
      </c>
      <c r="Y57" s="49">
        <v>123321</v>
      </c>
      <c r="Z57" s="49">
        <v>15254069</v>
      </c>
      <c r="AA57" s="49">
        <v>2292537000</v>
      </c>
      <c r="AB57" s="49">
        <v>19096420</v>
      </c>
      <c r="AC57" s="106">
        <v>918330563</v>
      </c>
      <c r="AD57" s="31">
        <f>AC57/E57</f>
        <v>0.3780845471361256</v>
      </c>
    </row>
    <row r="58" spans="1:30">
      <c r="A58" t="s">
        <v>64</v>
      </c>
      <c r="B58">
        <v>2020</v>
      </c>
      <c r="C58" s="39">
        <v>2615858845</v>
      </c>
      <c r="D58" s="31">
        <f>(C58-C57)/C58</f>
        <v>-1.7451141558060639E-2</v>
      </c>
      <c r="E58" s="39">
        <v>2505252148</v>
      </c>
      <c r="F58" s="22"/>
      <c r="G58" s="49">
        <v>191919021</v>
      </c>
      <c r="H58" s="49">
        <v>0</v>
      </c>
      <c r="I58" s="59">
        <v>4197834069</v>
      </c>
      <c r="J58" s="85">
        <v>572381320</v>
      </c>
      <c r="K58" s="95">
        <v>7207997851</v>
      </c>
      <c r="L58" s="116">
        <v>3010163782</v>
      </c>
      <c r="M58" s="21">
        <f t="shared" si="1"/>
        <v>4.0746337037683489E-2</v>
      </c>
      <c r="N58" s="69">
        <v>27760</v>
      </c>
      <c r="O58" s="49">
        <v>1624826840</v>
      </c>
      <c r="P58" s="23">
        <v>6162445</v>
      </c>
      <c r="Q58" s="23">
        <v>1083400000</v>
      </c>
      <c r="R58" s="23">
        <v>25937</v>
      </c>
      <c r="S58" s="49">
        <v>1602979</v>
      </c>
      <c r="T58" s="49">
        <v>2269403281</v>
      </c>
      <c r="U58" s="49">
        <v>1918259987</v>
      </c>
      <c r="V58" s="49">
        <v>38797720</v>
      </c>
      <c r="W58" s="49">
        <v>1656936</v>
      </c>
      <c r="X58" s="49">
        <v>292000</v>
      </c>
      <c r="Y58" s="49">
        <v>143197</v>
      </c>
      <c r="Z58" s="49">
        <v>23360638</v>
      </c>
      <c r="AA58" s="49">
        <v>2421115000</v>
      </c>
      <c r="AB58" s="49">
        <v>16044513</v>
      </c>
      <c r="AC58" s="106">
        <v>959595104</v>
      </c>
      <c r="AD58" s="31">
        <f>AC58/E58</f>
        <v>0.3830333424785472</v>
      </c>
    </row>
    <row r="59" spans="1:30">
      <c r="A59" t="s">
        <v>64</v>
      </c>
      <c r="B59">
        <v>2021</v>
      </c>
      <c r="C59" s="39">
        <v>2827583539</v>
      </c>
      <c r="D59" s="31">
        <f>(C59-C58)/C59</f>
        <v>7.4878316088541924E-2</v>
      </c>
      <c r="E59" s="39">
        <v>2471119524</v>
      </c>
      <c r="F59" s="22"/>
      <c r="G59" s="49">
        <v>189835635</v>
      </c>
      <c r="H59" s="49">
        <v>0</v>
      </c>
      <c r="I59" s="59">
        <v>5348808885</v>
      </c>
      <c r="J59" s="85">
        <v>671730194</v>
      </c>
      <c r="K59" s="95">
        <v>8292157093</v>
      </c>
      <c r="L59" s="116">
        <v>2943348208</v>
      </c>
      <c r="M59" s="21">
        <f t="shared" si="1"/>
        <v>-2.2700533296874537E-2</v>
      </c>
      <c r="N59" s="69">
        <v>25535</v>
      </c>
      <c r="O59" s="49">
        <v>1648753110</v>
      </c>
      <c r="P59" s="23">
        <v>5452489</v>
      </c>
      <c r="Q59" s="23">
        <v>1079879716</v>
      </c>
      <c r="R59" s="23">
        <v>102</v>
      </c>
      <c r="S59" s="49">
        <v>1576994</v>
      </c>
      <c r="T59" s="49">
        <v>2261010994</v>
      </c>
      <c r="U59" s="49">
        <v>1886153261</v>
      </c>
      <c r="V59" s="49">
        <v>16648247</v>
      </c>
      <c r="W59" s="49">
        <v>3149092</v>
      </c>
      <c r="X59" s="49">
        <v>164434</v>
      </c>
      <c r="Y59" s="49">
        <v>10261</v>
      </c>
      <c r="Z59" s="49">
        <v>11324091</v>
      </c>
      <c r="AA59" s="49">
        <v>3392513000</v>
      </c>
      <c r="AB59" s="49">
        <v>322042</v>
      </c>
      <c r="AC59" s="106">
        <v>949178173</v>
      </c>
      <c r="AD59" s="31">
        <f>AC59/E59</f>
        <v>0.38410856447104014</v>
      </c>
    </row>
    <row r="60" spans="1:30">
      <c r="A60" t="s">
        <v>64</v>
      </c>
      <c r="B60">
        <v>2022</v>
      </c>
      <c r="C60" s="39">
        <v>3129652283</v>
      </c>
      <c r="D60" s="31">
        <f>(C60-C59)/C60</f>
        <v>9.6518308324797367E-2</v>
      </c>
      <c r="E60" s="39">
        <v>2838264646</v>
      </c>
      <c r="F60" s="22"/>
      <c r="G60" s="49">
        <v>202705115</v>
      </c>
      <c r="H60" s="49">
        <v>0</v>
      </c>
      <c r="I60" s="59">
        <v>5237209862</v>
      </c>
      <c r="J60" s="85">
        <v>752663973</v>
      </c>
      <c r="K60" s="95">
        <v>8017718487</v>
      </c>
      <c r="L60" s="116">
        <v>2780508625</v>
      </c>
      <c r="M60" s="21">
        <f t="shared" si="1"/>
        <v>-5.8564674655522779E-2</v>
      </c>
      <c r="N60" s="69">
        <v>25806</v>
      </c>
      <c r="O60" s="49">
        <v>1846194147</v>
      </c>
      <c r="P60" s="23">
        <v>5979944</v>
      </c>
      <c r="Q60" s="23">
        <v>1075879716</v>
      </c>
      <c r="R60" s="23">
        <v>0</v>
      </c>
      <c r="S60" s="49">
        <v>1541037</v>
      </c>
      <c r="T60" s="49">
        <v>2600496191</v>
      </c>
      <c r="U60" s="49">
        <v>2179366772</v>
      </c>
      <c r="V60" s="49">
        <v>20025305</v>
      </c>
      <c r="W60" s="49">
        <v>3487018</v>
      </c>
      <c r="X60" s="55">
        <v>-203534</v>
      </c>
      <c r="Y60" s="49">
        <v>202829</v>
      </c>
      <c r="Z60" s="49">
        <v>16043464</v>
      </c>
      <c r="AA60" s="49">
        <v>2973352000</v>
      </c>
      <c r="AB60" s="49">
        <v>21074436</v>
      </c>
      <c r="AC60" s="106">
        <v>1013525577</v>
      </c>
      <c r="AD60" s="31">
        <f>AC60/E60</f>
        <v>0.35709340157140512</v>
      </c>
    </row>
    <row r="61" spans="1:30">
      <c r="A61" t="s">
        <v>64</v>
      </c>
      <c r="B61">
        <v>2023</v>
      </c>
      <c r="C61" s="39">
        <v>3310909056</v>
      </c>
      <c r="D61" s="31">
        <f>(C61-C60)/C61</f>
        <v>5.4745319165903417E-2</v>
      </c>
      <c r="E61" s="39">
        <v>3006440897</v>
      </c>
      <c r="F61" s="22"/>
      <c r="G61" s="49">
        <v>217639616</v>
      </c>
      <c r="H61" s="49">
        <v>0</v>
      </c>
      <c r="I61" s="59">
        <v>5651598342</v>
      </c>
      <c r="J61" s="85">
        <v>838648817</v>
      </c>
      <c r="K61" s="95">
        <v>8318947751</v>
      </c>
      <c r="L61" s="116">
        <v>2667349409</v>
      </c>
      <c r="M61" s="21">
        <f t="shared" si="1"/>
        <v>-4.2423844292084643E-2</v>
      </c>
      <c r="N61" s="69">
        <v>28323</v>
      </c>
      <c r="O61" s="49">
        <v>1936299682</v>
      </c>
      <c r="P61" s="23">
        <v>7231384</v>
      </c>
      <c r="Q61" s="23">
        <v>1071600000</v>
      </c>
      <c r="R61" s="23">
        <v>0</v>
      </c>
      <c r="S61" s="49">
        <v>2075207</v>
      </c>
      <c r="T61" s="49">
        <v>2732433551</v>
      </c>
      <c r="U61" s="49">
        <v>2315011757</v>
      </c>
      <c r="V61" s="49">
        <v>59108131</v>
      </c>
      <c r="W61" s="49">
        <v>3416888</v>
      </c>
      <c r="X61" s="49">
        <v>26104</v>
      </c>
      <c r="Y61" s="49">
        <v>563534</v>
      </c>
      <c r="Z61" s="49">
        <v>6429895</v>
      </c>
      <c r="AA61" s="49">
        <v>3138326000</v>
      </c>
      <c r="AB61" s="49">
        <v>21772584</v>
      </c>
      <c r="AC61" s="106">
        <v>1088198081</v>
      </c>
      <c r="AD61" s="31">
        <f>AC61/E61</f>
        <v>0.36195558744755857</v>
      </c>
    </row>
    <row r="62" spans="1:30">
      <c r="A62" t="s">
        <v>65</v>
      </c>
      <c r="B62">
        <v>2004</v>
      </c>
      <c r="C62" s="40">
        <v>287736712</v>
      </c>
      <c r="D62" s="31">
        <v>0</v>
      </c>
      <c r="E62" s="40">
        <v>247924748</v>
      </c>
      <c r="G62" s="25">
        <v>14960764</v>
      </c>
      <c r="H62" s="25">
        <v>0</v>
      </c>
      <c r="I62" s="56">
        <v>628134992</v>
      </c>
      <c r="J62" s="80">
        <v>60082259</v>
      </c>
      <c r="K62" s="96">
        <v>827247937</v>
      </c>
      <c r="L62" s="110">
        <v>199112945</v>
      </c>
      <c r="M62" s="21">
        <v>0</v>
      </c>
      <c r="N62" s="70" t="s">
        <v>66</v>
      </c>
      <c r="O62" s="25">
        <v>122249328</v>
      </c>
      <c r="P62">
        <v>1008646</v>
      </c>
      <c r="Q62">
        <v>132241148</v>
      </c>
      <c r="R62">
        <v>0</v>
      </c>
      <c r="S62" s="25">
        <v>330000</v>
      </c>
      <c r="T62" s="25">
        <v>215987008</v>
      </c>
      <c r="U62" s="25">
        <v>197418864</v>
      </c>
      <c r="AB62" s="25">
        <v>388186</v>
      </c>
      <c r="AC62" s="106">
        <v>88971698</v>
      </c>
      <c r="AD62" s="31">
        <f>AC62/E62</f>
        <v>0.35886573937346505</v>
      </c>
    </row>
    <row r="63" spans="1:30">
      <c r="A63" t="s">
        <v>65</v>
      </c>
      <c r="B63">
        <v>2005</v>
      </c>
      <c r="C63" s="40">
        <v>310175525</v>
      </c>
      <c r="D63" s="31">
        <f>(C63-C62)/C63</f>
        <v>7.2342306827722788E-2</v>
      </c>
      <c r="E63" s="40">
        <v>265752543</v>
      </c>
      <c r="G63" s="25">
        <v>9996154</v>
      </c>
      <c r="H63" s="25">
        <v>0</v>
      </c>
      <c r="I63" s="56">
        <v>702881169</v>
      </c>
      <c r="J63" s="80">
        <v>73835882</v>
      </c>
      <c r="K63" s="96">
        <v>901731532</v>
      </c>
      <c r="L63" s="110">
        <v>198850365</v>
      </c>
      <c r="M63" s="21">
        <f t="shared" ref="M63" si="3">(L63-L62)/L63</f>
        <v>-1.3204904099622849E-3</v>
      </c>
      <c r="N63" s="70" t="s">
        <v>66</v>
      </c>
      <c r="O63" s="25">
        <v>235740106</v>
      </c>
      <c r="R63">
        <v>0</v>
      </c>
      <c r="S63" s="25">
        <v>340000</v>
      </c>
      <c r="U63" s="25">
        <v>197418864</v>
      </c>
      <c r="AC63" s="106">
        <v>94181455</v>
      </c>
      <c r="AD63" s="31">
        <f>AC63/E63</f>
        <v>0.35439531052765882</v>
      </c>
    </row>
    <row r="64" spans="1:30">
      <c r="A64" t="s">
        <v>65</v>
      </c>
      <c r="B64">
        <v>2006</v>
      </c>
      <c r="C64" s="40">
        <v>358385067</v>
      </c>
      <c r="D64" s="31">
        <f>(C64-C63)/C64</f>
        <v>0.13451883585316907</v>
      </c>
      <c r="E64" s="40">
        <v>285717086</v>
      </c>
      <c r="G64" s="25">
        <v>29394993</v>
      </c>
      <c r="H64" s="25">
        <v>0</v>
      </c>
      <c r="I64" s="56">
        <v>787418765</v>
      </c>
      <c r="J64" s="80">
        <v>0</v>
      </c>
      <c r="K64" s="96">
        <v>996783527</v>
      </c>
      <c r="L64" s="110">
        <v>209364762</v>
      </c>
      <c r="M64" s="21">
        <f t="shared" si="1"/>
        <v>5.0220471198491365E-2</v>
      </c>
      <c r="N64" s="70" t="s">
        <v>66</v>
      </c>
      <c r="R64">
        <v>0</v>
      </c>
      <c r="AC64" s="106">
        <v>101597768</v>
      </c>
      <c r="AD64" s="31">
        <f>AC64/E64</f>
        <v>0.35558870287512312</v>
      </c>
    </row>
    <row r="65" spans="1:30">
      <c r="A65" t="s">
        <v>65</v>
      </c>
      <c r="B65">
        <v>2007</v>
      </c>
      <c r="C65" s="40">
        <v>362840450</v>
      </c>
      <c r="D65" s="31">
        <f>(C65-C64)/C65</f>
        <v>1.2279179457527406E-2</v>
      </c>
      <c r="E65" s="40">
        <v>304234062</v>
      </c>
      <c r="G65" s="25">
        <v>34833360</v>
      </c>
      <c r="H65" s="25">
        <v>0</v>
      </c>
      <c r="I65" s="56">
        <v>912061461</v>
      </c>
      <c r="K65" s="96">
        <v>1197808085</v>
      </c>
      <c r="L65" s="110">
        <v>285746624</v>
      </c>
      <c r="M65" s="21">
        <f t="shared" si="1"/>
        <v>0.26730626220801823</v>
      </c>
      <c r="N65" s="70" t="s">
        <v>66</v>
      </c>
      <c r="P65">
        <v>1362654</v>
      </c>
      <c r="R65">
        <v>0</v>
      </c>
      <c r="S65" s="25">
        <v>367744</v>
      </c>
      <c r="T65" s="25">
        <v>266711314</v>
      </c>
      <c r="AC65" s="106">
        <v>105323413</v>
      </c>
      <c r="AD65" s="31">
        <f>AC65/E65</f>
        <v>0.34619204801597792</v>
      </c>
    </row>
    <row r="66" spans="1:30">
      <c r="A66" t="s">
        <v>65</v>
      </c>
      <c r="B66">
        <v>2008</v>
      </c>
      <c r="C66" s="40">
        <v>410896582</v>
      </c>
      <c r="D66" s="31">
        <f>(C66-C65)/C66</f>
        <v>0.1169543240444867</v>
      </c>
      <c r="E66" s="40">
        <v>324579341</v>
      </c>
      <c r="G66" s="25">
        <v>59418555</v>
      </c>
      <c r="H66" s="25">
        <v>0</v>
      </c>
      <c r="I66" s="56">
        <v>945752008</v>
      </c>
      <c r="J66" s="80">
        <v>98888680</v>
      </c>
      <c r="K66" s="97">
        <v>1243898599</v>
      </c>
      <c r="L66" s="110">
        <v>298146591</v>
      </c>
      <c r="M66" s="21">
        <f t="shared" si="1"/>
        <v>4.1590168642914316E-2</v>
      </c>
      <c r="N66" s="70" t="s">
        <v>66</v>
      </c>
      <c r="O66" s="25">
        <v>155922405</v>
      </c>
      <c r="Q66">
        <v>200679846</v>
      </c>
      <c r="R66">
        <v>0</v>
      </c>
      <c r="S66" s="25">
        <v>405209</v>
      </c>
      <c r="T66" s="25">
        <v>283793481</v>
      </c>
      <c r="U66" s="25">
        <v>312007902</v>
      </c>
      <c r="V66" s="25">
        <v>40952758</v>
      </c>
      <c r="AC66" s="106">
        <v>113742729</v>
      </c>
      <c r="AD66" s="31">
        <f>AC66/E66</f>
        <v>0.35043120319848081</v>
      </c>
    </row>
    <row r="67" spans="1:30">
      <c r="A67" t="s">
        <v>65</v>
      </c>
      <c r="B67">
        <v>2009</v>
      </c>
      <c r="C67" s="40">
        <v>289873136</v>
      </c>
      <c r="D67" s="31">
        <f>(C67-C66)/C67</f>
        <v>-0.41750487013049736</v>
      </c>
      <c r="E67" s="40">
        <v>338603908</v>
      </c>
      <c r="G67" s="25">
        <v>0</v>
      </c>
      <c r="H67" s="25">
        <v>0</v>
      </c>
      <c r="I67" s="56">
        <v>771801174</v>
      </c>
      <c r="J67" s="80">
        <v>39160525</v>
      </c>
      <c r="K67" s="96">
        <v>1155725455</v>
      </c>
      <c r="L67" s="110">
        <v>383924281</v>
      </c>
      <c r="M67" s="21">
        <f t="shared" si="1"/>
        <v>0.22342345677271711</v>
      </c>
      <c r="N67" s="70">
        <v>5181</v>
      </c>
      <c r="O67" s="25">
        <v>165160935</v>
      </c>
      <c r="P67">
        <v>440667</v>
      </c>
      <c r="Q67">
        <v>244372193</v>
      </c>
      <c r="R67">
        <v>0</v>
      </c>
      <c r="S67" s="25">
        <v>440667</v>
      </c>
      <c r="U67" s="25">
        <v>4948688</v>
      </c>
      <c r="V67" s="25">
        <v>5619319</v>
      </c>
      <c r="W67" s="25">
        <v>890054</v>
      </c>
      <c r="AB67" s="25">
        <v>2223895</v>
      </c>
      <c r="AC67" s="106">
        <v>120201349</v>
      </c>
      <c r="AD67" s="31">
        <f>AC67/E67</f>
        <v>0.35499102686080042</v>
      </c>
    </row>
    <row r="68" spans="1:30">
      <c r="A68" t="s">
        <v>65</v>
      </c>
      <c r="B68">
        <v>2010</v>
      </c>
      <c r="C68" s="40">
        <v>323286530</v>
      </c>
      <c r="D68" s="31">
        <f>(C68-C67)/C68</f>
        <v>0.10335535476841549</v>
      </c>
      <c r="E68" s="40">
        <v>347376093</v>
      </c>
      <c r="G68" s="25">
        <v>7411459</v>
      </c>
      <c r="H68" s="25">
        <v>0</v>
      </c>
      <c r="I68" s="56">
        <v>816480902</v>
      </c>
      <c r="J68" s="80">
        <v>35752014</v>
      </c>
      <c r="K68" s="96">
        <v>1166362956</v>
      </c>
      <c r="L68" s="110">
        <v>349882054</v>
      </c>
      <c r="M68" s="21">
        <f t="shared" si="1"/>
        <v>-9.7296293453221813E-2</v>
      </c>
      <c r="N68" s="70" t="s">
        <v>66</v>
      </c>
      <c r="O68" s="25">
        <v>179761113</v>
      </c>
      <c r="Q68">
        <v>266971046</v>
      </c>
      <c r="R68">
        <v>0</v>
      </c>
      <c r="T68" s="25">
        <v>305747084</v>
      </c>
      <c r="U68" s="25">
        <v>272263900</v>
      </c>
      <c r="V68" s="25">
        <v>12393135</v>
      </c>
      <c r="W68" s="25">
        <v>1352811</v>
      </c>
      <c r="AB68" s="25">
        <v>2877481</v>
      </c>
      <c r="AC68" s="106">
        <v>118107369</v>
      </c>
      <c r="AD68" s="31">
        <f>AC68/E68</f>
        <v>0.33999855309559257</v>
      </c>
    </row>
    <row r="69" spans="1:30">
      <c r="A69" s="13" t="s">
        <v>65</v>
      </c>
      <c r="B69" s="13">
        <v>2011</v>
      </c>
      <c r="C69" s="41">
        <v>348051632</v>
      </c>
      <c r="D69" s="31">
        <f>(C69-C68)/C69</f>
        <v>7.1153529313145128E-2</v>
      </c>
      <c r="E69" s="41">
        <v>367866775</v>
      </c>
      <c r="F69" s="14"/>
      <c r="G69" s="50">
        <v>18675771</v>
      </c>
      <c r="H69" s="50">
        <v>0</v>
      </c>
      <c r="I69" s="60">
        <v>882131408</v>
      </c>
      <c r="J69" s="86">
        <v>28970389</v>
      </c>
      <c r="K69" s="14">
        <v>1227577913</v>
      </c>
      <c r="L69" s="110">
        <v>345446505</v>
      </c>
      <c r="M69" s="21">
        <f t="shared" si="1"/>
        <v>-1.2840045957332815E-2</v>
      </c>
      <c r="N69" s="71">
        <v>4974</v>
      </c>
      <c r="O69" s="50"/>
      <c r="P69" s="14">
        <v>3923741</v>
      </c>
      <c r="Q69" s="14"/>
      <c r="R69" s="14">
        <v>0</v>
      </c>
      <c r="S69" s="50"/>
      <c r="T69" s="50">
        <v>326973089</v>
      </c>
      <c r="U69" s="50">
        <v>290305941</v>
      </c>
      <c r="V69" s="50">
        <v>7004362</v>
      </c>
      <c r="W69" s="50">
        <v>1359426</v>
      </c>
      <c r="X69" s="50">
        <v>0</v>
      </c>
      <c r="Y69" s="50">
        <v>0</v>
      </c>
      <c r="Z69" s="50">
        <v>1346191</v>
      </c>
      <c r="AA69" s="50"/>
      <c r="AB69" s="50">
        <v>389552</v>
      </c>
      <c r="AC69" s="106">
        <v>127714640</v>
      </c>
      <c r="AD69" s="31">
        <f>AC69/E69</f>
        <v>0.3471763384991754</v>
      </c>
    </row>
    <row r="70" spans="1:30">
      <c r="A70" s="13" t="s">
        <v>65</v>
      </c>
      <c r="B70" s="13">
        <v>2012</v>
      </c>
      <c r="C70" s="41">
        <v>363951591</v>
      </c>
      <c r="D70" s="31">
        <f>(C70-C69)/C70</f>
        <v>4.3687016057033803E-2</v>
      </c>
      <c r="E70" s="41">
        <v>380944728</v>
      </c>
      <c r="F70" s="14"/>
      <c r="G70" s="50">
        <v>8783300</v>
      </c>
      <c r="H70" s="50">
        <v>0</v>
      </c>
      <c r="I70" s="60">
        <v>844023068</v>
      </c>
      <c r="J70" s="86">
        <v>38465958</v>
      </c>
      <c r="K70" s="14">
        <v>1179085690</v>
      </c>
      <c r="L70" s="110">
        <v>335062622</v>
      </c>
      <c r="M70" s="21">
        <f t="shared" si="1"/>
        <v>-3.0990872506214674E-2</v>
      </c>
      <c r="N70" s="70" t="s">
        <v>66</v>
      </c>
      <c r="O70" s="50"/>
      <c r="P70" s="14">
        <v>4340400</v>
      </c>
      <c r="Q70" s="14"/>
      <c r="R70" s="14">
        <v>0</v>
      </c>
      <c r="S70" s="50"/>
      <c r="T70" s="50">
        <v>337784826</v>
      </c>
      <c r="U70" s="50">
        <v>308436909</v>
      </c>
      <c r="V70" s="50">
        <v>5553730</v>
      </c>
      <c r="W70" s="50">
        <v>806708</v>
      </c>
      <c r="X70" s="50">
        <v>0</v>
      </c>
      <c r="Y70" s="50">
        <v>0</v>
      </c>
      <c r="Z70" s="50">
        <v>1650106</v>
      </c>
      <c r="AA70" s="50"/>
      <c r="AB70" s="50">
        <v>254880</v>
      </c>
      <c r="AC70" s="106">
        <v>129874305</v>
      </c>
      <c r="AD70" s="31">
        <f>AC70/E70</f>
        <v>0.34092689950548416</v>
      </c>
    </row>
    <row r="71" spans="1:30">
      <c r="A71" s="13" t="s">
        <v>65</v>
      </c>
      <c r="B71" s="13">
        <v>2013</v>
      </c>
      <c r="C71" s="41">
        <v>398008662</v>
      </c>
      <c r="D71" s="31">
        <f>(C71-C70)/C71</f>
        <v>8.5568667849746441E-2</v>
      </c>
      <c r="E71" s="41">
        <v>397494456</v>
      </c>
      <c r="F71" s="14"/>
      <c r="G71" s="50">
        <v>38954989</v>
      </c>
      <c r="H71" s="50">
        <v>0</v>
      </c>
      <c r="I71" s="60">
        <v>921878313</v>
      </c>
      <c r="J71" s="86">
        <v>33638176</v>
      </c>
      <c r="K71" s="14">
        <v>1248423585</v>
      </c>
      <c r="L71" s="110">
        <v>326545272</v>
      </c>
      <c r="M71" s="21">
        <f t="shared" si="1"/>
        <v>-2.6083213356094773E-2</v>
      </c>
      <c r="N71" s="70" t="s">
        <v>66</v>
      </c>
      <c r="O71" s="50"/>
      <c r="P71" s="14">
        <v>6739727</v>
      </c>
      <c r="Q71" s="14"/>
      <c r="R71" s="14">
        <v>0</v>
      </c>
      <c r="S71" s="50"/>
      <c r="T71" s="50">
        <v>344196245</v>
      </c>
      <c r="U71" s="50">
        <v>318327793</v>
      </c>
      <c r="V71" s="50">
        <v>3761690</v>
      </c>
      <c r="W71" s="50">
        <v>921208</v>
      </c>
      <c r="X71" s="50">
        <v>0</v>
      </c>
      <c r="Y71" s="50">
        <v>0</v>
      </c>
      <c r="Z71" s="50">
        <v>2139699</v>
      </c>
      <c r="AA71" s="50"/>
      <c r="AB71" s="50">
        <v>265107</v>
      </c>
      <c r="AC71" s="106">
        <v>132582672</v>
      </c>
      <c r="AD71" s="31">
        <f>AC71/E71</f>
        <v>0.3335459652297641</v>
      </c>
    </row>
    <row r="72" spans="1:30">
      <c r="A72" s="13" t="s">
        <v>65</v>
      </c>
      <c r="B72" s="13">
        <v>2014</v>
      </c>
      <c r="C72" s="41">
        <v>445602259</v>
      </c>
      <c r="D72" s="31">
        <f>(C72-C71)/C72</f>
        <v>0.10680735126165507</v>
      </c>
      <c r="E72" s="41">
        <v>416175025</v>
      </c>
      <c r="F72" s="14"/>
      <c r="G72" s="50">
        <v>64497987</v>
      </c>
      <c r="H72" s="50">
        <v>0</v>
      </c>
      <c r="I72" s="60">
        <v>1016497392</v>
      </c>
      <c r="J72" s="86">
        <v>41087158</v>
      </c>
      <c r="K72" s="14">
        <v>1364970073</v>
      </c>
      <c r="L72" s="110">
        <v>348472681</v>
      </c>
      <c r="M72" s="21">
        <f t="shared" si="1"/>
        <v>6.2924327201419841E-2</v>
      </c>
      <c r="N72" s="70" t="s">
        <v>66</v>
      </c>
      <c r="O72" s="50"/>
      <c r="P72" s="14">
        <v>6744291</v>
      </c>
      <c r="Q72" s="14"/>
      <c r="R72" s="14">
        <v>0</v>
      </c>
      <c r="S72" s="50">
        <v>844722</v>
      </c>
      <c r="T72" s="50">
        <v>362723258</v>
      </c>
      <c r="U72" s="50">
        <v>331935378</v>
      </c>
      <c r="V72" s="50">
        <v>5137468</v>
      </c>
      <c r="W72" s="50">
        <v>1086785</v>
      </c>
      <c r="X72" s="50">
        <v>0</v>
      </c>
      <c r="Y72" s="50">
        <v>0</v>
      </c>
      <c r="Z72" s="50">
        <v>1498509</v>
      </c>
      <c r="AA72" s="50"/>
      <c r="AB72" s="50">
        <v>358974</v>
      </c>
      <c r="AC72" s="106">
        <v>142530321</v>
      </c>
      <c r="AD72" s="31">
        <f>AC72/E72</f>
        <v>0.34247687256100962</v>
      </c>
    </row>
    <row r="73" spans="1:30">
      <c r="A73" s="13" t="s">
        <v>65</v>
      </c>
      <c r="B73" s="13">
        <v>2015</v>
      </c>
      <c r="C73" s="41">
        <v>508927826</v>
      </c>
      <c r="D73" s="31">
        <f>(C73-C72)/C73</f>
        <v>0.12442936653261322</v>
      </c>
      <c r="E73" s="41">
        <v>428822739</v>
      </c>
      <c r="F73" s="14"/>
      <c r="G73" s="50">
        <v>98285391</v>
      </c>
      <c r="H73" s="50">
        <v>0</v>
      </c>
      <c r="I73" s="60">
        <v>1077235317</v>
      </c>
      <c r="J73" s="86">
        <v>48364246</v>
      </c>
      <c r="K73" s="14">
        <v>1416589601</v>
      </c>
      <c r="L73" s="110">
        <v>339354284</v>
      </c>
      <c r="M73" s="21">
        <f t="shared" si="1"/>
        <v>-2.6869844967096393E-2</v>
      </c>
      <c r="N73" s="70" t="s">
        <v>66</v>
      </c>
      <c r="O73" s="50"/>
      <c r="P73" s="14">
        <v>5666016</v>
      </c>
      <c r="Q73" s="14"/>
      <c r="R73" s="14">
        <v>0</v>
      </c>
      <c r="S73" s="50">
        <v>851343</v>
      </c>
      <c r="T73" s="50">
        <v>377435062</v>
      </c>
      <c r="U73" s="50">
        <v>351722591</v>
      </c>
      <c r="V73" s="50">
        <v>7593995</v>
      </c>
      <c r="W73" s="50">
        <v>1419178</v>
      </c>
      <c r="X73" s="50">
        <v>0</v>
      </c>
      <c r="Y73" s="50">
        <v>0</v>
      </c>
      <c r="Z73" s="50">
        <v>1415166</v>
      </c>
      <c r="AA73" s="50"/>
      <c r="AB73" s="50">
        <v>127259</v>
      </c>
      <c r="AC73" s="106">
        <v>140822232</v>
      </c>
      <c r="AD73" s="31">
        <f>AC73/E73</f>
        <v>0.32839264151055197</v>
      </c>
    </row>
    <row r="74" spans="1:30">
      <c r="A74" s="13" t="s">
        <v>65</v>
      </c>
      <c r="B74" s="13">
        <v>2016</v>
      </c>
      <c r="C74" s="41">
        <v>442893793</v>
      </c>
      <c r="D74" s="31">
        <f>(C74-C73)/C74</f>
        <v>-0.14909676776617187</v>
      </c>
      <c r="E74" s="41">
        <v>432260516</v>
      </c>
      <c r="F74" s="14"/>
      <c r="G74" s="50">
        <v>45074092</v>
      </c>
      <c r="H74" s="50">
        <v>0</v>
      </c>
      <c r="I74" s="60">
        <v>1012494574</v>
      </c>
      <c r="J74" s="86">
        <v>36329038</v>
      </c>
      <c r="K74" s="14">
        <v>1329427256</v>
      </c>
      <c r="L74" s="110">
        <v>316932682</v>
      </c>
      <c r="M74" s="21">
        <f t="shared" si="1"/>
        <v>-7.0745629193268239E-2</v>
      </c>
      <c r="N74" s="70" t="s">
        <v>66</v>
      </c>
      <c r="O74" s="50"/>
      <c r="P74" s="14">
        <v>4876724</v>
      </c>
      <c r="Q74" s="14"/>
      <c r="R74" s="14">
        <v>0</v>
      </c>
      <c r="S74" s="50">
        <v>858782</v>
      </c>
      <c r="T74" s="50">
        <v>383544395</v>
      </c>
      <c r="U74" s="50">
        <v>353010851</v>
      </c>
      <c r="V74" s="50">
        <v>5763004</v>
      </c>
      <c r="W74" s="50">
        <v>1032187</v>
      </c>
      <c r="X74" s="50">
        <v>0</v>
      </c>
      <c r="Y74" s="50">
        <v>0</v>
      </c>
      <c r="Z74" s="50">
        <v>1332376</v>
      </c>
      <c r="AA74" s="50"/>
      <c r="AB74" s="50">
        <v>352245</v>
      </c>
      <c r="AC74" s="106">
        <v>143902415</v>
      </c>
      <c r="AD74" s="31">
        <f>AC74/E74</f>
        <v>0.33290668398683909</v>
      </c>
    </row>
    <row r="75" spans="1:30">
      <c r="A75" s="13" t="s">
        <v>65</v>
      </c>
      <c r="B75" s="13">
        <v>2017</v>
      </c>
      <c r="C75" s="41">
        <v>520542464</v>
      </c>
      <c r="D75" s="31">
        <f>(C75-C74)/C75</f>
        <v>0.14916875446303646</v>
      </c>
      <c r="E75" s="41">
        <v>445278930</v>
      </c>
      <c r="F75" s="14"/>
      <c r="G75" s="50">
        <v>63325735</v>
      </c>
      <c r="H75" s="50">
        <v>0</v>
      </c>
      <c r="I75" s="60">
        <v>1114344949</v>
      </c>
      <c r="J75" s="86">
        <v>79939479</v>
      </c>
      <c r="K75" s="14">
        <v>1474125833</v>
      </c>
      <c r="L75" s="110">
        <v>359780884</v>
      </c>
      <c r="M75" s="21">
        <f t="shared" si="1"/>
        <v>0.11909527133186987</v>
      </c>
      <c r="N75" s="70" t="s">
        <v>66</v>
      </c>
      <c r="O75" s="50"/>
      <c r="P75" s="14">
        <v>5256471</v>
      </c>
      <c r="Q75" s="14"/>
      <c r="R75" s="14">
        <v>0</v>
      </c>
      <c r="S75" s="50"/>
      <c r="T75" s="50">
        <v>394548650</v>
      </c>
      <c r="U75" s="50">
        <v>364125327</v>
      </c>
      <c r="V75" s="50">
        <v>9821207</v>
      </c>
      <c r="W75" s="50">
        <v>1566811</v>
      </c>
      <c r="X75" s="50">
        <v>0</v>
      </c>
      <c r="Y75" s="50">
        <v>0</v>
      </c>
      <c r="Z75" s="50">
        <v>1543019</v>
      </c>
      <c r="AA75" s="50"/>
      <c r="AB75" s="50">
        <v>220886</v>
      </c>
      <c r="AC75" s="106">
        <v>149606532</v>
      </c>
      <c r="AD75" s="31">
        <f>AC75/E75</f>
        <v>0.3359838562314188</v>
      </c>
    </row>
    <row r="76" spans="1:30">
      <c r="A76" s="13" t="s">
        <v>65</v>
      </c>
      <c r="B76" s="13">
        <v>2018</v>
      </c>
      <c r="C76" s="41">
        <v>436327951</v>
      </c>
      <c r="D76" s="31">
        <f>(C76-C75)/C76</f>
        <v>-0.19300737623384573</v>
      </c>
      <c r="E76" s="41">
        <v>449239592</v>
      </c>
      <c r="F76" s="14"/>
      <c r="G76" s="50">
        <v>6414935</v>
      </c>
      <c r="H76" s="50">
        <v>0</v>
      </c>
      <c r="I76" s="60">
        <v>1183788673</v>
      </c>
      <c r="J76" s="86">
        <v>45233439</v>
      </c>
      <c r="K76" s="14">
        <v>1530178406</v>
      </c>
      <c r="L76" s="110">
        <v>346389733</v>
      </c>
      <c r="M76" s="21">
        <f t="shared" si="1"/>
        <v>-3.8659202985095405E-2</v>
      </c>
      <c r="N76" s="70" t="s">
        <v>66</v>
      </c>
      <c r="O76" s="50"/>
      <c r="P76" s="14">
        <v>5872540</v>
      </c>
      <c r="Q76" s="14"/>
      <c r="R76" s="14">
        <v>0</v>
      </c>
      <c r="S76" s="50">
        <v>847332</v>
      </c>
      <c r="T76" s="50">
        <v>395289493</v>
      </c>
      <c r="U76" s="50">
        <v>369697931</v>
      </c>
      <c r="V76" s="50">
        <v>11426664</v>
      </c>
      <c r="W76" s="50">
        <v>1919910</v>
      </c>
      <c r="X76" s="50">
        <v>0</v>
      </c>
      <c r="Y76" s="50">
        <v>0</v>
      </c>
      <c r="Z76" s="50">
        <v>1439310</v>
      </c>
      <c r="AA76" s="50"/>
      <c r="AB76" s="50">
        <v>195762</v>
      </c>
      <c r="AC76" s="106">
        <v>148832646</v>
      </c>
      <c r="AD76" s="31">
        <f>AC76/E76</f>
        <v>0.33129904098034174</v>
      </c>
    </row>
    <row r="77" spans="1:30">
      <c r="A77" s="13" t="s">
        <v>65</v>
      </c>
      <c r="B77" s="13">
        <v>2019</v>
      </c>
      <c r="C77" s="41">
        <v>499055605</v>
      </c>
      <c r="D77" s="31">
        <f>(C77-C76)/C77</f>
        <v>0.12569271514343577</v>
      </c>
      <c r="E77" s="41">
        <v>463622936</v>
      </c>
      <c r="F77" s="14"/>
      <c r="G77" s="50">
        <v>61470921</v>
      </c>
      <c r="H77" s="50">
        <v>0</v>
      </c>
      <c r="I77" s="60">
        <v>1212483175</v>
      </c>
      <c r="J77" s="86">
        <v>41754856</v>
      </c>
      <c r="K77" s="14">
        <v>1588160821</v>
      </c>
      <c r="L77" s="110">
        <v>375677646</v>
      </c>
      <c r="M77" s="21">
        <f t="shared" si="1"/>
        <v>7.7960222844880162E-2</v>
      </c>
      <c r="N77" s="70" t="s">
        <v>66</v>
      </c>
      <c r="O77" s="50"/>
      <c r="P77" s="14">
        <v>6039101</v>
      </c>
      <c r="Q77" s="14"/>
      <c r="R77" s="14">
        <v>0</v>
      </c>
      <c r="S77" s="50">
        <v>882968</v>
      </c>
      <c r="T77" s="50">
        <v>407812058</v>
      </c>
      <c r="U77" s="50">
        <v>381922956</v>
      </c>
      <c r="V77" s="50">
        <v>8869170</v>
      </c>
      <c r="W77" s="50">
        <v>3021369</v>
      </c>
      <c r="X77" s="50">
        <v>0</v>
      </c>
      <c r="Y77" s="50">
        <v>0</v>
      </c>
      <c r="Z77" s="50">
        <v>1628423</v>
      </c>
      <c r="AA77" s="50"/>
      <c r="AB77" s="50">
        <v>387910</v>
      </c>
      <c r="AC77" s="106">
        <v>154203855</v>
      </c>
      <c r="AD77" s="31">
        <f>AC77/E77</f>
        <v>0.332606182796789</v>
      </c>
    </row>
    <row r="78" spans="1:30">
      <c r="A78" s="13" t="s">
        <v>65</v>
      </c>
      <c r="B78" s="13">
        <v>2020</v>
      </c>
      <c r="C78" s="41">
        <v>457392877</v>
      </c>
      <c r="D78" s="31">
        <f>(C78-C77)/C78</f>
        <v>-9.1087400121449641E-2</v>
      </c>
      <c r="E78" s="41">
        <v>477973721</v>
      </c>
      <c r="F78" s="14"/>
      <c r="G78" s="50">
        <v>2849542</v>
      </c>
      <c r="H78" s="50">
        <v>0</v>
      </c>
      <c r="I78" s="60">
        <v>1230239262</v>
      </c>
      <c r="J78" s="86">
        <v>54711068</v>
      </c>
      <c r="K78" s="14">
        <v>1638021472</v>
      </c>
      <c r="L78" s="110">
        <v>407782210</v>
      </c>
      <c r="M78" s="21">
        <f t="shared" si="1"/>
        <v>7.8729682690179159E-2</v>
      </c>
      <c r="N78" s="70" t="s">
        <v>66</v>
      </c>
      <c r="O78" s="50"/>
      <c r="P78" s="14">
        <v>5561455</v>
      </c>
      <c r="Q78" s="14"/>
      <c r="R78" s="14">
        <v>651507</v>
      </c>
      <c r="S78" s="50">
        <v>1141607</v>
      </c>
      <c r="T78" s="50">
        <v>417874900</v>
      </c>
      <c r="U78" s="50">
        <v>389017866</v>
      </c>
      <c r="V78" s="50">
        <v>2083265</v>
      </c>
      <c r="W78" s="50">
        <v>2425915</v>
      </c>
      <c r="X78" s="50">
        <v>0</v>
      </c>
      <c r="Y78" s="50">
        <v>0</v>
      </c>
      <c r="Z78" s="50">
        <v>1483626</v>
      </c>
      <c r="AA78" s="50">
        <v>0</v>
      </c>
      <c r="AB78" s="50">
        <v>4170088</v>
      </c>
      <c r="AC78" s="106">
        <v>168022914</v>
      </c>
      <c r="AD78" s="31">
        <f>AC78/E78</f>
        <v>0.35153169853871524</v>
      </c>
    </row>
    <row r="79" spans="1:30">
      <c r="A79" s="13" t="s">
        <v>65</v>
      </c>
      <c r="B79" s="13">
        <v>2021</v>
      </c>
      <c r="C79" s="41">
        <v>399602478</v>
      </c>
      <c r="D79" s="31">
        <f>(C79-C78)/C79</f>
        <v>-0.14461972130212866</v>
      </c>
      <c r="E79" s="41">
        <v>459328785</v>
      </c>
      <c r="F79" s="14"/>
      <c r="G79" s="50">
        <v>2199245</v>
      </c>
      <c r="H79" s="50">
        <v>0</v>
      </c>
      <c r="I79" s="60">
        <v>1447356484</v>
      </c>
      <c r="J79" s="86">
        <v>27153598</v>
      </c>
      <c r="K79" s="14">
        <v>1811655582</v>
      </c>
      <c r="L79" s="110">
        <v>364299098</v>
      </c>
      <c r="M79" s="21">
        <f t="shared" si="1"/>
        <v>-0.11936102021312169</v>
      </c>
      <c r="N79" s="70" t="s">
        <v>66</v>
      </c>
      <c r="O79" s="50"/>
      <c r="P79" s="14">
        <v>5100811</v>
      </c>
      <c r="Q79" s="14"/>
      <c r="R79" s="14">
        <v>23962</v>
      </c>
      <c r="S79" s="50">
        <v>798798</v>
      </c>
      <c r="T79" s="50">
        <v>400175153</v>
      </c>
      <c r="U79" s="50">
        <v>362102384</v>
      </c>
      <c r="V79" s="50">
        <v>3178123</v>
      </c>
      <c r="W79" s="50">
        <v>2416610</v>
      </c>
      <c r="X79" s="50">
        <v>0</v>
      </c>
      <c r="Y79" s="50">
        <v>0</v>
      </c>
      <c r="Z79" s="50">
        <v>1612822</v>
      </c>
      <c r="AA79" s="50"/>
      <c r="AB79" s="50">
        <v>915734</v>
      </c>
      <c r="AC79" s="106">
        <v>171186402</v>
      </c>
      <c r="AD79" s="31">
        <f>AC79/E79</f>
        <v>0.37268816497098045</v>
      </c>
    </row>
    <row r="80" spans="1:30">
      <c r="A80" s="13" t="s">
        <v>65</v>
      </c>
      <c r="B80" s="13">
        <v>2022</v>
      </c>
      <c r="C80" s="42">
        <v>479530401</v>
      </c>
      <c r="D80" s="31">
        <f>(C80-C79)/C80</f>
        <v>0.1666795740860651</v>
      </c>
      <c r="E80" s="42">
        <v>508115419</v>
      </c>
      <c r="F80" s="15"/>
      <c r="G80" s="50">
        <v>1042078</v>
      </c>
      <c r="H80" s="51">
        <v>0</v>
      </c>
      <c r="I80" s="60">
        <v>1372837553</v>
      </c>
      <c r="J80" s="86">
        <v>61842603</v>
      </c>
      <c r="K80" s="14">
        <v>1727722407</v>
      </c>
      <c r="L80" s="110">
        <v>354884854</v>
      </c>
      <c r="M80" s="21">
        <f t="shared" si="1"/>
        <v>-2.6527601541428421E-2</v>
      </c>
      <c r="N80" s="70" t="s">
        <v>66</v>
      </c>
      <c r="O80" s="51"/>
      <c r="P80" s="14">
        <v>6374673</v>
      </c>
      <c r="Q80" s="15">
        <v>0</v>
      </c>
      <c r="R80" s="14">
        <v>6120</v>
      </c>
      <c r="S80" s="51"/>
      <c r="T80" s="51">
        <v>436149643</v>
      </c>
      <c r="U80" s="50">
        <v>409533327</v>
      </c>
      <c r="V80" s="50">
        <v>1630950</v>
      </c>
      <c r="W80" s="51"/>
      <c r="X80" s="51"/>
      <c r="Y80" s="51"/>
      <c r="Z80" s="50">
        <v>1706723</v>
      </c>
      <c r="AA80" s="51"/>
      <c r="AB80" s="51"/>
      <c r="AC80" s="106">
        <v>176532258</v>
      </c>
      <c r="AD80" s="31">
        <f>AC80/E80</f>
        <v>0.34742550884880746</v>
      </c>
    </row>
    <row r="81" spans="1:30">
      <c r="A81" s="13" t="s">
        <v>65</v>
      </c>
      <c r="B81" s="13">
        <v>2023</v>
      </c>
      <c r="C81" s="42">
        <v>478693199</v>
      </c>
      <c r="D81" s="31">
        <f>(C81-C80)/C81</f>
        <v>-1.7489323051777888E-3</v>
      </c>
      <c r="E81" s="42">
        <v>516290241</v>
      </c>
      <c r="F81" s="15"/>
      <c r="G81" s="51">
        <v>3082810</v>
      </c>
      <c r="H81" s="51">
        <v>0</v>
      </c>
      <c r="I81" s="61">
        <v>1390841395</v>
      </c>
      <c r="J81" s="87">
        <v>42854023</v>
      </c>
      <c r="K81" s="15">
        <v>1729108819</v>
      </c>
      <c r="L81" s="110">
        <v>338267424</v>
      </c>
      <c r="M81" s="21">
        <f t="shared" si="1"/>
        <v>-4.9125126515286319E-2</v>
      </c>
      <c r="N81" s="70" t="s">
        <v>66</v>
      </c>
      <c r="O81" s="51"/>
      <c r="P81" s="15">
        <v>6402576</v>
      </c>
      <c r="Q81" s="15">
        <v>0</v>
      </c>
      <c r="R81" s="15">
        <v>690</v>
      </c>
      <c r="S81" s="51">
        <v>1217024</v>
      </c>
      <c r="T81" s="92">
        <v>448102092</v>
      </c>
      <c r="U81" s="51">
        <v>421920365</v>
      </c>
      <c r="V81" s="51">
        <v>4549559</v>
      </c>
      <c r="W81" s="51">
        <v>2558786</v>
      </c>
      <c r="X81" s="51">
        <v>0</v>
      </c>
      <c r="Y81" s="51">
        <v>0</v>
      </c>
      <c r="Z81" s="51">
        <v>1665701</v>
      </c>
      <c r="AA81" s="51"/>
      <c r="AB81" s="51">
        <v>2061265</v>
      </c>
      <c r="AC81" s="106">
        <v>183006417</v>
      </c>
      <c r="AD81" s="31">
        <f>AC81/E81</f>
        <v>0.35446421889659541</v>
      </c>
    </row>
    <row r="82" spans="1:30">
      <c r="A82" s="13" t="s">
        <v>67</v>
      </c>
      <c r="B82" s="13">
        <v>2004</v>
      </c>
      <c r="C82" s="43">
        <v>100197373</v>
      </c>
      <c r="D82" s="31">
        <v>0</v>
      </c>
      <c r="E82" s="43">
        <v>93101110</v>
      </c>
      <c r="F82" s="18">
        <v>92.92</v>
      </c>
      <c r="G82" s="52">
        <v>5497857</v>
      </c>
      <c r="H82" s="52">
        <v>0</v>
      </c>
      <c r="I82" s="62">
        <v>179680447</v>
      </c>
      <c r="J82" s="88">
        <v>3294959</v>
      </c>
      <c r="K82" s="98" t="s">
        <v>68</v>
      </c>
      <c r="L82" s="109">
        <v>68955738</v>
      </c>
      <c r="M82" s="21">
        <v>0</v>
      </c>
      <c r="N82" s="72">
        <v>1137</v>
      </c>
      <c r="O82" s="52">
        <v>0</v>
      </c>
      <c r="P82" s="17">
        <v>152120</v>
      </c>
      <c r="Q82" s="17">
        <v>0</v>
      </c>
      <c r="R82" s="18">
        <v>0</v>
      </c>
      <c r="S82" s="52">
        <v>0</v>
      </c>
      <c r="T82" s="52">
        <v>79415164</v>
      </c>
      <c r="U82" s="52">
        <v>79415164</v>
      </c>
      <c r="V82" s="52">
        <v>0</v>
      </c>
      <c r="W82" s="52">
        <v>0</v>
      </c>
      <c r="X82" s="52">
        <v>2272912</v>
      </c>
      <c r="Y82" s="52">
        <v>329747</v>
      </c>
      <c r="Z82" s="52">
        <v>0</v>
      </c>
      <c r="AA82" s="52">
        <v>0</v>
      </c>
      <c r="AB82" s="52">
        <v>100197373</v>
      </c>
      <c r="AC82" s="106">
        <v>32281062</v>
      </c>
      <c r="AD82" s="31">
        <f>AC82/E82</f>
        <v>0.34673122586830596</v>
      </c>
    </row>
    <row r="83" spans="1:30">
      <c r="A83" s="13" t="s">
        <v>67</v>
      </c>
      <c r="B83" s="13">
        <v>2005</v>
      </c>
      <c r="C83" s="43">
        <v>113293472</v>
      </c>
      <c r="D83" s="31">
        <f>(C83-C82)/C83</f>
        <v>0.11559447132134851</v>
      </c>
      <c r="E83" s="43">
        <v>104604025</v>
      </c>
      <c r="F83" s="18">
        <v>92.33</v>
      </c>
      <c r="G83" s="52">
        <v>6695493</v>
      </c>
      <c r="H83" s="52">
        <v>0</v>
      </c>
      <c r="I83" s="62">
        <v>191442055</v>
      </c>
      <c r="J83" s="88" t="s">
        <v>69</v>
      </c>
      <c r="K83" s="98">
        <v>259093855</v>
      </c>
      <c r="L83" s="109">
        <v>67651800</v>
      </c>
      <c r="M83" s="21">
        <f t="shared" ref="M83" si="4">(L83-L82)/L83</f>
        <v>-1.9274254343565139E-2</v>
      </c>
      <c r="N83" s="72">
        <v>1177</v>
      </c>
      <c r="O83" s="52">
        <v>0</v>
      </c>
      <c r="P83" s="17">
        <v>138661</v>
      </c>
      <c r="Q83" s="17">
        <v>0</v>
      </c>
      <c r="R83" s="18">
        <v>0</v>
      </c>
      <c r="S83" s="52">
        <v>354</v>
      </c>
      <c r="T83" s="52">
        <v>87513302</v>
      </c>
      <c r="U83" s="52">
        <v>96940952</v>
      </c>
      <c r="V83" s="52">
        <v>0</v>
      </c>
      <c r="W83" s="52">
        <v>0</v>
      </c>
      <c r="X83" s="52">
        <v>2232887</v>
      </c>
      <c r="Y83" s="52">
        <v>0</v>
      </c>
      <c r="Z83" s="52">
        <v>0</v>
      </c>
      <c r="AA83" s="52">
        <v>0</v>
      </c>
      <c r="AB83" s="52">
        <v>636053</v>
      </c>
      <c r="AC83" s="106">
        <v>34407881</v>
      </c>
      <c r="AD83" s="31">
        <f>AC83/E83</f>
        <v>0.32893457971622031</v>
      </c>
    </row>
    <row r="84" spans="1:30">
      <c r="A84" s="13" t="s">
        <v>67</v>
      </c>
      <c r="B84" s="13">
        <v>2006</v>
      </c>
      <c r="C84" s="43">
        <v>124265343</v>
      </c>
      <c r="D84" s="31">
        <f>(C84-C83)/C84</f>
        <v>8.82938938172005E-2</v>
      </c>
      <c r="E84" s="43">
        <v>112529645</v>
      </c>
      <c r="F84" s="18">
        <v>90.56</v>
      </c>
      <c r="G84" s="52">
        <v>0</v>
      </c>
      <c r="H84" s="52">
        <v>0</v>
      </c>
      <c r="I84" s="62">
        <v>211637172</v>
      </c>
      <c r="J84" s="88">
        <v>2250354</v>
      </c>
      <c r="K84" s="98" t="s">
        <v>70</v>
      </c>
      <c r="L84" s="109">
        <v>101486511</v>
      </c>
      <c r="M84" s="21">
        <f t="shared" si="1"/>
        <v>0.33339121294651658</v>
      </c>
      <c r="N84" s="72">
        <v>0</v>
      </c>
      <c r="O84" s="52" t="s">
        <v>71</v>
      </c>
      <c r="P84" s="18" t="s">
        <v>72</v>
      </c>
      <c r="Q84" s="17">
        <v>0</v>
      </c>
      <c r="R84" s="19">
        <v>72370674</v>
      </c>
      <c r="S84" s="52">
        <v>411664</v>
      </c>
      <c r="T84" s="52">
        <v>95728573</v>
      </c>
      <c r="U84" s="52">
        <v>95728573</v>
      </c>
      <c r="V84" s="52">
        <v>0</v>
      </c>
      <c r="W84" s="52">
        <v>0</v>
      </c>
      <c r="X84" s="52">
        <v>1451350</v>
      </c>
      <c r="Y84" s="52">
        <v>196150</v>
      </c>
      <c r="Z84" s="52">
        <v>0</v>
      </c>
      <c r="AA84" s="52">
        <v>0</v>
      </c>
      <c r="AB84" s="52">
        <v>991323</v>
      </c>
      <c r="AC84" s="106">
        <v>34986526</v>
      </c>
      <c r="AD84" s="31">
        <f>AC84/E84</f>
        <v>0.31090941413704809</v>
      </c>
    </row>
    <row r="85" spans="1:30">
      <c r="A85" s="13" t="s">
        <v>67</v>
      </c>
      <c r="B85" s="13">
        <v>2007</v>
      </c>
      <c r="C85" s="43">
        <v>0</v>
      </c>
      <c r="D85" s="31">
        <v>0</v>
      </c>
      <c r="E85" s="43">
        <v>0</v>
      </c>
      <c r="F85" s="18">
        <v>0</v>
      </c>
      <c r="G85" s="52">
        <v>0</v>
      </c>
      <c r="H85" s="52">
        <v>0</v>
      </c>
      <c r="I85" s="62">
        <v>0</v>
      </c>
      <c r="J85" s="88">
        <v>0</v>
      </c>
      <c r="K85" s="98">
        <v>0</v>
      </c>
      <c r="L85" s="109">
        <v>117445368</v>
      </c>
      <c r="M85" s="21">
        <f t="shared" si="1"/>
        <v>0.1358832389200739</v>
      </c>
      <c r="N85" s="72">
        <v>0</v>
      </c>
      <c r="O85" s="52">
        <v>0</v>
      </c>
      <c r="P85" s="18">
        <v>0</v>
      </c>
      <c r="Q85" s="18" t="s">
        <v>32</v>
      </c>
      <c r="R85" s="18">
        <v>0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106"/>
    </row>
    <row r="86" spans="1:30">
      <c r="A86" s="13" t="s">
        <v>67</v>
      </c>
      <c r="B86" s="13">
        <v>2008</v>
      </c>
      <c r="C86" s="43">
        <v>143992906</v>
      </c>
      <c r="D86" s="31">
        <f>(C86-C85)/C86</f>
        <v>1</v>
      </c>
      <c r="E86" s="43">
        <v>139054814</v>
      </c>
      <c r="F86" s="18">
        <v>96.57</v>
      </c>
      <c r="G86" s="52">
        <v>0</v>
      </c>
      <c r="H86" s="52">
        <v>0</v>
      </c>
      <c r="I86" s="62">
        <v>235374073</v>
      </c>
      <c r="J86" s="88">
        <v>3340927</v>
      </c>
      <c r="K86" s="98"/>
      <c r="L86" s="109">
        <v>124480523</v>
      </c>
      <c r="M86" s="21">
        <f t="shared" si="1"/>
        <v>5.6516110556508507E-2</v>
      </c>
      <c r="N86" s="72">
        <v>1126</v>
      </c>
      <c r="O86" s="52">
        <v>1391817</v>
      </c>
      <c r="P86" s="18">
        <v>0</v>
      </c>
      <c r="Q86" s="17">
        <v>0</v>
      </c>
      <c r="R86" s="18">
        <v>0</v>
      </c>
      <c r="S86" s="52">
        <v>469208</v>
      </c>
      <c r="T86" s="52">
        <v>119845764</v>
      </c>
      <c r="U86" s="52">
        <v>0</v>
      </c>
      <c r="V86" s="52">
        <v>6562564</v>
      </c>
      <c r="W86" s="52">
        <v>98467</v>
      </c>
      <c r="X86" s="52">
        <v>0</v>
      </c>
      <c r="Y86" s="52">
        <v>166735</v>
      </c>
      <c r="Z86" s="52">
        <v>0</v>
      </c>
      <c r="AA86" s="52">
        <v>0</v>
      </c>
      <c r="AB86" s="52">
        <v>5478798</v>
      </c>
      <c r="AC86" s="106">
        <v>41534263</v>
      </c>
      <c r="AD86" s="31">
        <f>AC86/E86</f>
        <v>0.29868986053226465</v>
      </c>
    </row>
    <row r="87" spans="1:30">
      <c r="A87" s="13" t="s">
        <v>67</v>
      </c>
      <c r="B87" s="13">
        <v>2009</v>
      </c>
      <c r="C87" s="43">
        <v>145419687</v>
      </c>
      <c r="D87" s="31">
        <f>(C87-C86)/C87</f>
        <v>9.8114707123527229E-3</v>
      </c>
      <c r="E87" s="43">
        <v>150970378</v>
      </c>
      <c r="F87" s="18">
        <v>103.82</v>
      </c>
      <c r="G87" s="52">
        <v>0</v>
      </c>
      <c r="H87" s="52">
        <v>0</v>
      </c>
      <c r="I87" s="62">
        <v>193120058</v>
      </c>
      <c r="J87" s="88">
        <v>4434769</v>
      </c>
      <c r="K87" s="98">
        <v>319163924</v>
      </c>
      <c r="L87" s="109">
        <v>126043866</v>
      </c>
      <c r="M87" s="21">
        <f t="shared" ref="M87:M150" si="5">(L87-L86)/L87</f>
        <v>1.2403166053316709E-2</v>
      </c>
      <c r="N87" s="72">
        <v>1398</v>
      </c>
      <c r="O87" s="52">
        <v>106392956</v>
      </c>
      <c r="P87" s="18">
        <v>0</v>
      </c>
      <c r="Q87" s="17">
        <v>0</v>
      </c>
      <c r="R87" s="18">
        <v>0</v>
      </c>
      <c r="S87" s="52">
        <v>417488</v>
      </c>
      <c r="T87" s="52">
        <v>130570577</v>
      </c>
      <c r="U87" s="52">
        <v>0</v>
      </c>
      <c r="V87" s="52">
        <v>-2824523</v>
      </c>
      <c r="W87" s="52">
        <v>0</v>
      </c>
      <c r="X87" s="52">
        <v>0</v>
      </c>
      <c r="Y87" s="52">
        <v>225781</v>
      </c>
      <c r="Z87" s="52">
        <v>0</v>
      </c>
      <c r="AA87" s="52">
        <v>120209492</v>
      </c>
      <c r="AB87" s="52">
        <v>1408703</v>
      </c>
      <c r="AC87" s="106">
        <v>44463626</v>
      </c>
      <c r="AD87" s="31">
        <f>AC87/E87</f>
        <v>0.29451887574925462</v>
      </c>
    </row>
    <row r="88" spans="1:30">
      <c r="A88" s="13" t="s">
        <v>67</v>
      </c>
      <c r="B88" s="13">
        <v>2010</v>
      </c>
      <c r="C88" s="43">
        <v>158276904</v>
      </c>
      <c r="D88" s="31">
        <f>(C88-C87)/C88</f>
        <v>8.12324266843127E-2</v>
      </c>
      <c r="E88" s="43">
        <v>152825989</v>
      </c>
      <c r="F88" s="18">
        <v>96.56</v>
      </c>
      <c r="G88" s="52">
        <v>0</v>
      </c>
      <c r="H88" s="52">
        <v>0</v>
      </c>
      <c r="I88" s="62">
        <v>202709423</v>
      </c>
      <c r="J88" s="88">
        <v>4234730</v>
      </c>
      <c r="K88" s="98">
        <v>327166413</v>
      </c>
      <c r="L88" s="109">
        <v>124456990</v>
      </c>
      <c r="M88" s="21">
        <f t="shared" si="5"/>
        <v>-1.2750396743485441E-2</v>
      </c>
      <c r="N88" s="72">
        <v>1431</v>
      </c>
      <c r="O88" s="52">
        <v>108619228</v>
      </c>
      <c r="P88" s="18">
        <v>0</v>
      </c>
      <c r="Q88" s="17">
        <v>0</v>
      </c>
      <c r="R88" s="18">
        <v>72</v>
      </c>
      <c r="S88" s="52">
        <v>419894</v>
      </c>
      <c r="T88" s="52">
        <v>132987424</v>
      </c>
      <c r="U88" s="52">
        <v>145733600</v>
      </c>
      <c r="V88" s="52">
        <v>6886544</v>
      </c>
      <c r="W88" s="52">
        <v>0</v>
      </c>
      <c r="X88" s="52">
        <v>1422030</v>
      </c>
      <c r="Y88" s="52">
        <v>179837</v>
      </c>
      <c r="Z88" s="52">
        <v>0</v>
      </c>
      <c r="AA88" s="52">
        <v>126118730</v>
      </c>
      <c r="AB88" s="52">
        <v>1422030</v>
      </c>
      <c r="AC88" s="106">
        <v>44274976</v>
      </c>
      <c r="AD88" s="31">
        <f>AC88/E88</f>
        <v>0.28970842125549734</v>
      </c>
    </row>
    <row r="89" spans="1:30">
      <c r="A89" s="13" t="s">
        <v>67</v>
      </c>
      <c r="B89" s="13">
        <v>2011</v>
      </c>
      <c r="C89" s="43">
        <v>159428139</v>
      </c>
      <c r="D89" s="31">
        <f>(C89-C88)/C89</f>
        <v>7.2210276505830628E-3</v>
      </c>
      <c r="E89" s="43">
        <v>161501268</v>
      </c>
      <c r="F89" s="18">
        <v>101.3</v>
      </c>
      <c r="G89" s="52">
        <v>346546</v>
      </c>
      <c r="H89" s="52">
        <v>0</v>
      </c>
      <c r="I89" s="62">
        <v>232817039</v>
      </c>
      <c r="J89" s="88">
        <v>4488816</v>
      </c>
      <c r="K89" s="98">
        <v>354101219</v>
      </c>
      <c r="L89" s="109">
        <v>121284180</v>
      </c>
      <c r="M89" s="21">
        <f t="shared" si="5"/>
        <v>-2.6160130694703958E-2</v>
      </c>
      <c r="N89" s="72">
        <v>1856</v>
      </c>
      <c r="O89" s="52">
        <v>114287163</v>
      </c>
      <c r="P89" s="17">
        <v>3751988</v>
      </c>
      <c r="Q89" s="17">
        <v>0</v>
      </c>
      <c r="R89" s="18">
        <v>0</v>
      </c>
      <c r="S89" s="52">
        <v>399897</v>
      </c>
      <c r="T89" s="52">
        <v>140112820</v>
      </c>
      <c r="U89" s="52">
        <v>152022144</v>
      </c>
      <c r="V89" s="52">
        <v>1136725</v>
      </c>
      <c r="W89" s="52">
        <v>0</v>
      </c>
      <c r="X89" s="52">
        <v>-21987</v>
      </c>
      <c r="Y89" s="52">
        <v>210908</v>
      </c>
      <c r="Z89" s="52">
        <v>0</v>
      </c>
      <c r="AA89" s="52">
        <v>148715390</v>
      </c>
      <c r="AB89" s="52">
        <v>1445015</v>
      </c>
      <c r="AC89" s="106">
        <v>45817000</v>
      </c>
      <c r="AD89" s="31">
        <f>AC89/E89</f>
        <v>0.28369436703122358</v>
      </c>
    </row>
    <row r="90" spans="1:30">
      <c r="A90" s="13" t="s">
        <v>67</v>
      </c>
      <c r="B90" s="13">
        <v>2012</v>
      </c>
      <c r="C90" s="43">
        <v>168327998</v>
      </c>
      <c r="D90" s="31">
        <f>(C90-C89)/C90</f>
        <v>5.2872125289578978E-2</v>
      </c>
      <c r="E90" s="43">
        <v>164930399</v>
      </c>
      <c r="F90" s="18">
        <v>97.98</v>
      </c>
      <c r="G90" s="52">
        <v>249663</v>
      </c>
      <c r="H90" s="52">
        <v>0</v>
      </c>
      <c r="I90" s="62">
        <v>228334643</v>
      </c>
      <c r="J90" s="88">
        <v>7475858</v>
      </c>
      <c r="K90" s="98">
        <v>355575101</v>
      </c>
      <c r="L90" s="109">
        <v>127240458</v>
      </c>
      <c r="M90" s="21">
        <f t="shared" si="5"/>
        <v>4.6811195854073395E-2</v>
      </c>
      <c r="N90" s="72">
        <v>1896</v>
      </c>
      <c r="O90" s="52">
        <v>119354599</v>
      </c>
      <c r="P90" s="17">
        <v>4638357</v>
      </c>
      <c r="Q90" s="17">
        <v>0</v>
      </c>
      <c r="R90" s="18">
        <v>0</v>
      </c>
      <c r="S90" s="52">
        <v>457442</v>
      </c>
      <c r="T90" s="52">
        <v>143120815</v>
      </c>
      <c r="U90" s="52">
        <v>157478886</v>
      </c>
      <c r="V90" s="52">
        <v>1228791</v>
      </c>
      <c r="W90" s="52">
        <v>0</v>
      </c>
      <c r="X90" s="52">
        <v>-19208</v>
      </c>
      <c r="Y90" s="52">
        <v>143537</v>
      </c>
      <c r="Z90" s="52">
        <v>0</v>
      </c>
      <c r="AA90" s="52">
        <v>141802998</v>
      </c>
      <c r="AB90" s="52">
        <v>1914038</v>
      </c>
      <c r="AC90" s="106">
        <v>47741472</v>
      </c>
      <c r="AD90" s="31">
        <f>AC90/E90</f>
        <v>0.28946435762882017</v>
      </c>
    </row>
    <row r="91" spans="1:30">
      <c r="A91" s="13" t="s">
        <v>67</v>
      </c>
      <c r="B91" s="13">
        <v>2013</v>
      </c>
      <c r="C91" s="43">
        <v>172985100</v>
      </c>
      <c r="D91" s="31">
        <f>(C91-C90)/C91</f>
        <v>2.6921983454066274E-2</v>
      </c>
      <c r="E91" s="43">
        <v>166233896</v>
      </c>
      <c r="F91" s="18">
        <v>96.1</v>
      </c>
      <c r="G91" s="52">
        <v>4406880</v>
      </c>
      <c r="H91" s="52">
        <v>0</v>
      </c>
      <c r="I91" s="62">
        <v>253155779</v>
      </c>
      <c r="J91" s="88">
        <v>8185608</v>
      </c>
      <c r="K91" s="98">
        <v>375442504</v>
      </c>
      <c r="L91" s="109">
        <v>122286725</v>
      </c>
      <c r="M91" s="21">
        <f t="shared" si="5"/>
        <v>-4.05091640159633E-2</v>
      </c>
      <c r="N91" s="72">
        <v>1929</v>
      </c>
      <c r="O91" s="52">
        <v>118332935</v>
      </c>
      <c r="P91" s="17">
        <v>4674518</v>
      </c>
      <c r="Q91" s="17">
        <v>0</v>
      </c>
      <c r="R91" s="18">
        <v>0</v>
      </c>
      <c r="S91" s="52">
        <v>501560</v>
      </c>
      <c r="T91" s="52">
        <v>144744967</v>
      </c>
      <c r="U91" s="52">
        <v>157086663</v>
      </c>
      <c r="V91" s="52">
        <v>1418162</v>
      </c>
      <c r="W91" s="52">
        <v>0</v>
      </c>
      <c r="X91" s="52">
        <v>-27256</v>
      </c>
      <c r="Y91" s="52">
        <v>192802</v>
      </c>
      <c r="Z91" s="52">
        <v>0</v>
      </c>
      <c r="AA91" s="52">
        <v>153536367</v>
      </c>
      <c r="AB91" s="52">
        <v>1904203</v>
      </c>
      <c r="AC91" s="106">
        <v>48967395</v>
      </c>
      <c r="AD91" s="31">
        <f>AC91/E91</f>
        <v>0.29456925559874986</v>
      </c>
    </row>
    <row r="92" spans="1:30">
      <c r="A92" s="13" t="s">
        <v>67</v>
      </c>
      <c r="B92" s="13">
        <v>2014</v>
      </c>
      <c r="C92" s="43">
        <v>189696743</v>
      </c>
      <c r="D92" s="31">
        <f>(C92-C91)/C92</f>
        <v>8.8096625886718571E-2</v>
      </c>
      <c r="E92" s="43">
        <v>175467855</v>
      </c>
      <c r="F92" s="18">
        <v>92.5</v>
      </c>
      <c r="G92" s="52">
        <v>5387946</v>
      </c>
      <c r="H92" s="52">
        <v>0</v>
      </c>
      <c r="I92" s="62">
        <v>285882900</v>
      </c>
      <c r="J92" s="88">
        <v>11467385</v>
      </c>
      <c r="K92" s="98">
        <v>457945093</v>
      </c>
      <c r="L92" s="109">
        <v>172062193</v>
      </c>
      <c r="M92" s="21">
        <f t="shared" si="5"/>
        <v>0.2892876530987839</v>
      </c>
      <c r="N92" s="72">
        <v>489</v>
      </c>
      <c r="O92" s="52">
        <v>125574280</v>
      </c>
      <c r="P92" s="17">
        <v>4817466</v>
      </c>
      <c r="Q92" s="17">
        <v>0</v>
      </c>
      <c r="R92" s="19">
        <v>2200</v>
      </c>
      <c r="S92" s="52">
        <v>537581</v>
      </c>
      <c r="T92" s="52">
        <v>152452275</v>
      </c>
      <c r="U92" s="52">
        <v>167034875</v>
      </c>
      <c r="V92" s="52">
        <v>4075237</v>
      </c>
      <c r="W92" s="52">
        <v>0</v>
      </c>
      <c r="X92" s="52">
        <v>-86388</v>
      </c>
      <c r="Y92" s="52">
        <v>269789</v>
      </c>
      <c r="Z92" s="52">
        <v>0</v>
      </c>
      <c r="AA92" s="52">
        <v>28139852</v>
      </c>
      <c r="AB92" s="52">
        <v>1803674</v>
      </c>
      <c r="AC92" s="106">
        <v>51202175</v>
      </c>
      <c r="AD92" s="31">
        <f>AC92/E92</f>
        <v>0.29180373237023954</v>
      </c>
    </row>
    <row r="93" spans="1:30">
      <c r="A93" s="13" t="s">
        <v>67</v>
      </c>
      <c r="B93" s="13">
        <v>2015</v>
      </c>
      <c r="C93" s="43">
        <v>198119321</v>
      </c>
      <c r="D93" s="31">
        <f>(C93-C92)/C93</f>
        <v>4.25126532712072E-2</v>
      </c>
      <c r="E93" s="43">
        <v>182127656</v>
      </c>
      <c r="F93" s="18">
        <v>91.93</v>
      </c>
      <c r="G93" s="52">
        <v>9651431</v>
      </c>
      <c r="H93" s="52">
        <v>0</v>
      </c>
      <c r="I93" s="62">
        <v>292535767</v>
      </c>
      <c r="J93" s="88">
        <v>7431060</v>
      </c>
      <c r="K93" s="98">
        <v>467562370</v>
      </c>
      <c r="L93" s="109">
        <v>175026603</v>
      </c>
      <c r="M93" s="21">
        <f t="shared" si="5"/>
        <v>1.6936911013464621E-2</v>
      </c>
      <c r="N93" s="72">
        <v>498</v>
      </c>
      <c r="O93" s="52">
        <v>132426999</v>
      </c>
      <c r="P93" s="17">
        <v>5521250</v>
      </c>
      <c r="Q93" s="17">
        <v>0</v>
      </c>
      <c r="R93" s="19">
        <v>57133</v>
      </c>
      <c r="S93" s="52">
        <v>572404</v>
      </c>
      <c r="T93" s="52">
        <v>158305331</v>
      </c>
      <c r="U93" s="52">
        <v>175120266</v>
      </c>
      <c r="V93" s="52">
        <v>3990141</v>
      </c>
      <c r="W93" s="52">
        <v>0</v>
      </c>
      <c r="X93" s="52">
        <v>-6949</v>
      </c>
      <c r="Y93" s="52">
        <v>105244</v>
      </c>
      <c r="Z93" s="52">
        <v>0</v>
      </c>
      <c r="AA93" s="52">
        <v>170101208</v>
      </c>
      <c r="AB93" s="52">
        <v>1861886</v>
      </c>
      <c r="AC93" s="106">
        <v>53352161</v>
      </c>
      <c r="AD93" s="31">
        <f>AC93/E93</f>
        <v>0.29293827292215302</v>
      </c>
    </row>
    <row r="94" spans="1:30">
      <c r="A94" s="13" t="s">
        <v>67</v>
      </c>
      <c r="B94" s="13">
        <v>2016</v>
      </c>
      <c r="C94" s="43">
        <v>203474178</v>
      </c>
      <c r="D94" s="31">
        <f>(C94-C93)/C94</f>
        <v>2.6317132977925092E-2</v>
      </c>
      <c r="E94" s="43">
        <v>193169032</v>
      </c>
      <c r="F94" s="18">
        <v>94.94</v>
      </c>
      <c r="G94" s="52">
        <v>2498273</v>
      </c>
      <c r="H94" s="52">
        <v>0</v>
      </c>
      <c r="I94" s="62">
        <v>288448571</v>
      </c>
      <c r="J94" s="88">
        <v>7664086</v>
      </c>
      <c r="K94" s="98">
        <v>466190901</v>
      </c>
      <c r="L94" s="109">
        <v>177742330</v>
      </c>
      <c r="M94" s="21">
        <f t="shared" si="5"/>
        <v>1.5279010914282489E-2</v>
      </c>
      <c r="N94" s="72">
        <v>498</v>
      </c>
      <c r="O94" s="52">
        <v>143334134</v>
      </c>
      <c r="P94" s="17">
        <v>5812709</v>
      </c>
      <c r="Q94" s="17">
        <v>0</v>
      </c>
      <c r="R94" s="19">
        <v>179034</v>
      </c>
      <c r="S94" s="52">
        <v>607704</v>
      </c>
      <c r="T94" s="52">
        <v>169338103</v>
      </c>
      <c r="U94" s="52">
        <v>187756392</v>
      </c>
      <c r="V94" s="52">
        <v>3334055</v>
      </c>
      <c r="W94" s="52">
        <v>0</v>
      </c>
      <c r="X94" s="52">
        <v>-23745</v>
      </c>
      <c r="Y94" s="52">
        <v>52507</v>
      </c>
      <c r="Z94" s="52">
        <v>0</v>
      </c>
      <c r="AA94" s="52">
        <v>158599584</v>
      </c>
      <c r="AB94" s="52">
        <v>2052170</v>
      </c>
      <c r="AC94" s="106">
        <v>54936695</v>
      </c>
      <c r="AD94" s="31">
        <f>AC94/E94</f>
        <v>0.28439700935085704</v>
      </c>
    </row>
    <row r="95" spans="1:30">
      <c r="A95" s="13" t="s">
        <v>67</v>
      </c>
      <c r="B95" s="13">
        <v>2017</v>
      </c>
      <c r="C95" s="43">
        <v>212987732</v>
      </c>
      <c r="D95" s="31">
        <f>(C95-C94)/C95</f>
        <v>4.4667145429765881E-2</v>
      </c>
      <c r="E95" s="43">
        <v>205735919</v>
      </c>
      <c r="F95" s="18">
        <v>96.6</v>
      </c>
      <c r="G95" s="52">
        <v>1823321</v>
      </c>
      <c r="H95" s="52">
        <v>0</v>
      </c>
      <c r="I95" s="62">
        <v>315823841</v>
      </c>
      <c r="J95" s="88">
        <v>10249638</v>
      </c>
      <c r="K95" s="98">
        <v>478890185</v>
      </c>
      <c r="L95" s="109">
        <v>163066344</v>
      </c>
      <c r="M95" s="21">
        <f t="shared" si="5"/>
        <v>-9.0000092232398368E-2</v>
      </c>
      <c r="N95" s="72">
        <v>617</v>
      </c>
      <c r="O95" s="52">
        <v>149834760</v>
      </c>
      <c r="P95" s="17">
        <v>5171192</v>
      </c>
      <c r="Q95" s="17">
        <v>0</v>
      </c>
      <c r="R95" s="19">
        <v>24121</v>
      </c>
      <c r="S95" s="52">
        <v>644842</v>
      </c>
      <c r="T95" s="52">
        <v>179682709</v>
      </c>
      <c r="U95" s="52">
        <v>195182631</v>
      </c>
      <c r="V95" s="52">
        <v>3647194</v>
      </c>
      <c r="W95" s="52">
        <v>0</v>
      </c>
      <c r="X95" s="52">
        <v>-13842</v>
      </c>
      <c r="Y95" s="52">
        <v>38397</v>
      </c>
      <c r="Z95" s="52">
        <v>0</v>
      </c>
      <c r="AA95" s="52">
        <v>174207413</v>
      </c>
      <c r="AB95" s="52">
        <v>2059169</v>
      </c>
      <c r="AC95" s="106">
        <v>58019059</v>
      </c>
      <c r="AD95" s="31">
        <f>AC95/E95</f>
        <v>0.28200743594996652</v>
      </c>
    </row>
    <row r="96" spans="1:30">
      <c r="A96" s="13" t="s">
        <v>67</v>
      </c>
      <c r="B96" s="13">
        <v>2018</v>
      </c>
      <c r="C96" s="43">
        <v>228337651</v>
      </c>
      <c r="D96" s="31">
        <f>(C96-C95)/C96</f>
        <v>6.7224651443926781E-2</v>
      </c>
      <c r="E96" s="43">
        <v>212456405</v>
      </c>
      <c r="F96" s="18">
        <v>93.04</v>
      </c>
      <c r="G96" s="52">
        <v>9077490</v>
      </c>
      <c r="H96" s="52">
        <v>0</v>
      </c>
      <c r="I96" s="62">
        <v>338581881</v>
      </c>
      <c r="J96" s="88">
        <v>11791639</v>
      </c>
      <c r="K96" s="98">
        <v>499899835</v>
      </c>
      <c r="L96" s="109">
        <v>161317954</v>
      </c>
      <c r="M96" s="21">
        <f t="shared" si="5"/>
        <v>-1.0838161262570934E-2</v>
      </c>
      <c r="N96" s="72">
        <v>2136</v>
      </c>
      <c r="O96" s="52">
        <v>155573608</v>
      </c>
      <c r="P96" s="17">
        <v>4216358</v>
      </c>
      <c r="Q96" s="17">
        <v>0</v>
      </c>
      <c r="R96" s="18">
        <v>0</v>
      </c>
      <c r="S96" s="52">
        <v>672885</v>
      </c>
      <c r="T96" s="52">
        <v>187546073</v>
      </c>
      <c r="U96" s="52">
        <v>201499102</v>
      </c>
      <c r="V96" s="52">
        <v>4257478</v>
      </c>
      <c r="W96" s="52">
        <v>0</v>
      </c>
      <c r="X96" s="52">
        <v>-21201</v>
      </c>
      <c r="Y96" s="52">
        <v>34665</v>
      </c>
      <c r="Z96" s="52">
        <v>0</v>
      </c>
      <c r="AA96" s="52">
        <v>183755806</v>
      </c>
      <c r="AB96" s="52">
        <v>1707221</v>
      </c>
      <c r="AC96" s="106">
        <v>59987791</v>
      </c>
      <c r="AD96" s="31">
        <f>AC96/E96</f>
        <v>0.28235341269188846</v>
      </c>
    </row>
    <row r="97" spans="1:30">
      <c r="A97" s="13" t="s">
        <v>67</v>
      </c>
      <c r="B97" s="13">
        <v>2019</v>
      </c>
      <c r="C97" s="43">
        <v>235666911</v>
      </c>
      <c r="D97" s="31">
        <f>(C97-C96)/C97</f>
        <v>3.1100080910382875E-2</v>
      </c>
      <c r="E97" s="43">
        <v>216389376</v>
      </c>
      <c r="F97" s="18">
        <v>91.82</v>
      </c>
      <c r="G97" s="52">
        <v>12684737</v>
      </c>
      <c r="H97" s="52">
        <v>0</v>
      </c>
      <c r="I97" s="62">
        <v>347581182</v>
      </c>
      <c r="J97" s="88">
        <v>8292858</v>
      </c>
      <c r="K97" s="98">
        <v>505943499</v>
      </c>
      <c r="L97" s="109">
        <v>158362317</v>
      </c>
      <c r="M97" s="21">
        <f t="shared" si="5"/>
        <v>-1.8663764562121175E-2</v>
      </c>
      <c r="N97" s="72">
        <v>2077</v>
      </c>
      <c r="O97" s="52">
        <v>162418587</v>
      </c>
      <c r="P97" s="17">
        <v>4593701</v>
      </c>
      <c r="Q97" s="17">
        <v>0</v>
      </c>
      <c r="R97" s="18">
        <v>0</v>
      </c>
      <c r="S97" s="52">
        <v>687335</v>
      </c>
      <c r="T97" s="52">
        <v>191074204</v>
      </c>
      <c r="U97" s="52">
        <v>210932616</v>
      </c>
      <c r="V97" s="52">
        <v>1641657</v>
      </c>
      <c r="W97" s="52">
        <v>366777</v>
      </c>
      <c r="X97" s="52">
        <v>-28677</v>
      </c>
      <c r="Y97" s="52">
        <v>111016</v>
      </c>
      <c r="Z97" s="52">
        <v>0</v>
      </c>
      <c r="AA97" s="52">
        <v>184035866</v>
      </c>
      <c r="AB97" s="52">
        <v>1746631</v>
      </c>
      <c r="AC97" s="106">
        <v>61096463</v>
      </c>
      <c r="AD97" s="31">
        <f>AC97/E97</f>
        <v>0.28234502141177209</v>
      </c>
    </row>
    <row r="98" spans="1:30">
      <c r="A98" s="13" t="s">
        <v>67</v>
      </c>
      <c r="B98" s="13">
        <v>2020</v>
      </c>
      <c r="C98" s="43">
        <v>218647857</v>
      </c>
      <c r="D98" s="31">
        <f>(C98-C97)/C98</f>
        <v>-7.7837735221891524E-2</v>
      </c>
      <c r="E98" s="43">
        <v>216127622</v>
      </c>
      <c r="F98" s="18">
        <v>98.85</v>
      </c>
      <c r="G98" s="52">
        <v>5831655</v>
      </c>
      <c r="H98" s="52">
        <v>0</v>
      </c>
      <c r="I98" s="62">
        <v>345822449</v>
      </c>
      <c r="J98" s="88">
        <v>8888129</v>
      </c>
      <c r="K98" s="98">
        <v>506736315</v>
      </c>
      <c r="L98" s="109">
        <v>160913315</v>
      </c>
      <c r="M98" s="21">
        <f t="shared" si="5"/>
        <v>1.5853243716966493E-2</v>
      </c>
      <c r="N98" s="72">
        <v>2205</v>
      </c>
      <c r="O98" s="52">
        <v>164564481</v>
      </c>
      <c r="P98" s="17">
        <v>4575876</v>
      </c>
      <c r="Q98" s="17">
        <v>0</v>
      </c>
      <c r="R98" s="19">
        <v>30933</v>
      </c>
      <c r="S98" s="52">
        <v>796692</v>
      </c>
      <c r="T98" s="52">
        <v>190147933</v>
      </c>
      <c r="U98" s="52">
        <v>199770578</v>
      </c>
      <c r="V98" s="52">
        <v>1590578</v>
      </c>
      <c r="W98" s="52">
        <v>336633</v>
      </c>
      <c r="X98" s="52">
        <v>3683</v>
      </c>
      <c r="Y98" s="52">
        <v>60925</v>
      </c>
      <c r="Z98" s="52">
        <v>0</v>
      </c>
      <c r="AA98" s="52">
        <v>182429868</v>
      </c>
      <c r="AB98" s="52">
        <v>2164541</v>
      </c>
      <c r="AC98" s="106">
        <v>62991843</v>
      </c>
      <c r="AD98" s="31">
        <f>AC98/E98</f>
        <v>0.29145669774685257</v>
      </c>
    </row>
    <row r="99" spans="1:30">
      <c r="A99" s="13" t="s">
        <v>67</v>
      </c>
      <c r="B99" s="13">
        <v>2021</v>
      </c>
      <c r="C99" s="43">
        <v>235977712</v>
      </c>
      <c r="D99" s="31">
        <f>(C99-C98)/C99</f>
        <v>7.3438524567099789E-2</v>
      </c>
      <c r="E99" s="43">
        <v>225432018</v>
      </c>
      <c r="F99" s="18">
        <v>95.53</v>
      </c>
      <c r="G99" s="52">
        <v>15264588</v>
      </c>
      <c r="H99" s="52">
        <v>0</v>
      </c>
      <c r="I99" s="62">
        <v>398539031</v>
      </c>
      <c r="J99" s="88">
        <v>11295196</v>
      </c>
      <c r="K99" s="98">
        <v>549191439</v>
      </c>
      <c r="L99" s="109">
        <v>150652408</v>
      </c>
      <c r="M99" s="21">
        <f t="shared" si="5"/>
        <v>-6.8109810763861134E-2</v>
      </c>
      <c r="N99" s="72">
        <v>1939</v>
      </c>
      <c r="O99" s="52">
        <v>166371737</v>
      </c>
      <c r="P99" s="17">
        <v>4052414</v>
      </c>
      <c r="Q99" s="17">
        <v>0</v>
      </c>
      <c r="R99" s="19">
        <v>8408</v>
      </c>
      <c r="S99" s="52">
        <v>485786</v>
      </c>
      <c r="T99" s="52">
        <v>200818099</v>
      </c>
      <c r="U99" s="52">
        <v>207757727</v>
      </c>
      <c r="V99" s="52">
        <v>364496</v>
      </c>
      <c r="W99" s="52">
        <v>332433</v>
      </c>
      <c r="X99" s="52">
        <v>-36979</v>
      </c>
      <c r="Y99" s="52">
        <v>32344</v>
      </c>
      <c r="Z99" s="52">
        <v>0</v>
      </c>
      <c r="AA99" s="52">
        <v>229247996</v>
      </c>
      <c r="AB99" s="52">
        <v>980359</v>
      </c>
      <c r="AC99" s="106">
        <v>64837859</v>
      </c>
      <c r="AD99" s="31">
        <f>AC99/E99</f>
        <v>0.28761601646133517</v>
      </c>
    </row>
    <row r="100" spans="1:30">
      <c r="A100" s="13" t="s">
        <v>67</v>
      </c>
      <c r="B100" s="13">
        <v>2022</v>
      </c>
      <c r="C100" s="43">
        <v>235003709</v>
      </c>
      <c r="D100" s="31">
        <f>(C100-C99)/C100</f>
        <v>-4.1446282024425411E-3</v>
      </c>
      <c r="E100" s="43">
        <v>224337515</v>
      </c>
      <c r="F100" s="18">
        <v>95.46</v>
      </c>
      <c r="G100" s="52">
        <v>9601908</v>
      </c>
      <c r="H100" s="52">
        <v>0</v>
      </c>
      <c r="I100" s="62">
        <v>399520980</v>
      </c>
      <c r="J100" s="88">
        <v>16983208</v>
      </c>
      <c r="K100" s="98">
        <v>630809953</v>
      </c>
      <c r="L100" s="109">
        <v>231288973</v>
      </c>
      <c r="M100" s="21">
        <f t="shared" si="5"/>
        <v>0.34863990251709925</v>
      </c>
      <c r="N100" s="72">
        <v>0</v>
      </c>
      <c r="O100" s="52">
        <v>156725956</v>
      </c>
      <c r="P100" s="17">
        <v>4134492</v>
      </c>
      <c r="Q100" s="17">
        <v>0</v>
      </c>
      <c r="R100" s="18">
        <v>548</v>
      </c>
      <c r="S100" s="81">
        <v>592496</v>
      </c>
      <c r="T100" s="52">
        <v>198173447</v>
      </c>
      <c r="U100" s="52">
        <v>200016226</v>
      </c>
      <c r="V100" s="52">
        <v>2067106</v>
      </c>
      <c r="W100" s="52">
        <v>282111</v>
      </c>
      <c r="X100" s="52">
        <v>-12048</v>
      </c>
      <c r="Y100" s="52">
        <v>50567</v>
      </c>
      <c r="Z100" s="52">
        <v>0</v>
      </c>
      <c r="AA100" s="52">
        <v>208384156</v>
      </c>
      <c r="AB100" s="52">
        <v>6036753</v>
      </c>
      <c r="AC100" s="106">
        <v>61990082</v>
      </c>
      <c r="AD100" s="31">
        <f>AC100/E100</f>
        <v>0.27632508098344588</v>
      </c>
    </row>
    <row r="101" spans="1:30">
      <c r="A101" s="13" t="s">
        <v>67</v>
      </c>
      <c r="B101" s="13">
        <v>2023</v>
      </c>
      <c r="C101" s="43">
        <v>255859551</v>
      </c>
      <c r="D101" s="31">
        <f>(C101-C100)/C101</f>
        <v>8.1512853119952516E-2</v>
      </c>
      <c r="E101" s="43">
        <v>242647809</v>
      </c>
      <c r="F101" s="18">
        <v>94.84</v>
      </c>
      <c r="G101" s="52">
        <v>8343351</v>
      </c>
      <c r="H101" s="52">
        <v>0</v>
      </c>
      <c r="I101" s="62">
        <v>419032918</v>
      </c>
      <c r="J101" s="88">
        <v>15198781</v>
      </c>
      <c r="K101" s="98">
        <v>637475150</v>
      </c>
      <c r="L101" s="109">
        <v>218442232</v>
      </c>
      <c r="M101" s="21">
        <f t="shared" si="5"/>
        <v>-5.8810701952541851E-2</v>
      </c>
      <c r="N101" s="72">
        <v>1950</v>
      </c>
      <c r="O101" s="52">
        <v>166544695</v>
      </c>
      <c r="P101" s="17">
        <v>4676253</v>
      </c>
      <c r="Q101" s="17">
        <v>0</v>
      </c>
      <c r="R101" s="18">
        <v>0</v>
      </c>
      <c r="S101" s="52">
        <v>617537</v>
      </c>
      <c r="T101" s="52">
        <v>214529958</v>
      </c>
      <c r="U101" s="52">
        <v>213490516</v>
      </c>
      <c r="V101" s="52">
        <v>8531336</v>
      </c>
      <c r="W101" s="52">
        <v>209359</v>
      </c>
      <c r="X101" s="52">
        <v>-107074</v>
      </c>
      <c r="Y101" s="52">
        <v>167489</v>
      </c>
      <c r="Z101" s="52">
        <v>0</v>
      </c>
      <c r="AA101" s="52">
        <v>226516226</v>
      </c>
      <c r="AB101" s="52">
        <v>10160058</v>
      </c>
      <c r="AC101" s="106">
        <v>62522753</v>
      </c>
      <c r="AD101" s="31">
        <f>AC101/E101</f>
        <v>0.25766873089713332</v>
      </c>
    </row>
    <row r="102" spans="1:30">
      <c r="A102" s="13" t="s">
        <v>73</v>
      </c>
      <c r="B102" s="13">
        <v>2004</v>
      </c>
      <c r="C102" s="42">
        <v>76060915</v>
      </c>
      <c r="D102" s="31">
        <v>0</v>
      </c>
      <c r="E102" s="42">
        <v>69906096</v>
      </c>
      <c r="F102" s="13"/>
      <c r="G102" s="51">
        <v>0</v>
      </c>
      <c r="H102" s="52">
        <v>0</v>
      </c>
      <c r="I102" s="61">
        <v>244865474</v>
      </c>
      <c r="J102" s="87">
        <v>8158221</v>
      </c>
      <c r="K102" s="15">
        <v>335662387</v>
      </c>
      <c r="L102" s="110">
        <v>90796913</v>
      </c>
      <c r="M102" s="21">
        <v>0</v>
      </c>
      <c r="N102" s="70">
        <v>0</v>
      </c>
      <c r="O102" s="25">
        <v>0</v>
      </c>
      <c r="P102" s="13">
        <v>0</v>
      </c>
      <c r="Q102" s="17">
        <v>0</v>
      </c>
      <c r="R102" s="18">
        <v>0</v>
      </c>
      <c r="S102" s="51">
        <v>0</v>
      </c>
      <c r="T102" s="51">
        <v>0</v>
      </c>
      <c r="U102" s="51">
        <v>0</v>
      </c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853505</v>
      </c>
      <c r="AC102" s="106">
        <v>34457675</v>
      </c>
      <c r="AD102" s="31">
        <f>AC102/E102</f>
        <v>0.49291373673620681</v>
      </c>
    </row>
    <row r="103" spans="1:30">
      <c r="A103" s="13" t="s">
        <v>73</v>
      </c>
      <c r="B103" s="13">
        <v>2005</v>
      </c>
      <c r="C103" s="42">
        <v>75737312</v>
      </c>
      <c r="D103" s="31">
        <f>(C103-C102)/C103</f>
        <v>-4.2727024692928101E-3</v>
      </c>
      <c r="E103" s="42">
        <v>74282423</v>
      </c>
      <c r="F103" s="13"/>
      <c r="G103" s="51">
        <v>0</v>
      </c>
      <c r="H103" s="52">
        <v>0</v>
      </c>
      <c r="I103" s="61">
        <v>263628173</v>
      </c>
      <c r="J103" s="87">
        <v>10427211</v>
      </c>
      <c r="K103" s="15">
        <v>355154444</v>
      </c>
      <c r="L103" s="110">
        <v>91526271</v>
      </c>
      <c r="M103" s="21">
        <f t="shared" ref="M103" si="6">(L103-L102)/L103</f>
        <v>7.9688377121799273E-3</v>
      </c>
      <c r="N103" s="70">
        <v>0</v>
      </c>
      <c r="O103" s="25">
        <v>0</v>
      </c>
      <c r="P103" s="13">
        <v>0</v>
      </c>
      <c r="Q103" s="17">
        <v>0</v>
      </c>
      <c r="R103" s="18">
        <v>0</v>
      </c>
      <c r="S103" s="51">
        <v>0</v>
      </c>
      <c r="T103" s="51">
        <v>0</v>
      </c>
      <c r="U103" s="51">
        <v>0</v>
      </c>
      <c r="V103" s="51">
        <v>0</v>
      </c>
      <c r="W103" s="51">
        <v>0</v>
      </c>
      <c r="X103" s="51">
        <v>0</v>
      </c>
      <c r="Y103" s="51">
        <v>0</v>
      </c>
      <c r="Z103" s="51">
        <v>0</v>
      </c>
      <c r="AA103" s="51">
        <v>0</v>
      </c>
      <c r="AB103" s="51">
        <v>829545</v>
      </c>
      <c r="AC103" s="106">
        <v>35772282</v>
      </c>
      <c r="AD103" s="31">
        <f>AC103/E103</f>
        <v>0.48157128638628277</v>
      </c>
    </row>
    <row r="104" spans="1:30">
      <c r="A104" s="13" t="s">
        <v>73</v>
      </c>
      <c r="B104" s="13">
        <v>2006</v>
      </c>
      <c r="C104" s="42">
        <v>98343897</v>
      </c>
      <c r="D104" s="31">
        <f>(C104-C103)/C104</f>
        <v>0.22987278000586045</v>
      </c>
      <c r="E104" s="42">
        <v>79859770</v>
      </c>
      <c r="F104" s="13"/>
      <c r="G104" s="51">
        <v>0</v>
      </c>
      <c r="H104" s="52">
        <v>0</v>
      </c>
      <c r="I104" s="61">
        <v>294197736</v>
      </c>
      <c r="J104" s="87">
        <v>11665948</v>
      </c>
      <c r="K104" s="15">
        <v>405322322</v>
      </c>
      <c r="L104" s="110">
        <v>111124586</v>
      </c>
      <c r="M104" s="21">
        <f t="shared" si="5"/>
        <v>0.17636344669936499</v>
      </c>
      <c r="N104" s="70">
        <v>0</v>
      </c>
      <c r="O104" s="25">
        <v>0</v>
      </c>
      <c r="P104" s="13">
        <v>0</v>
      </c>
      <c r="Q104" s="17">
        <v>0</v>
      </c>
      <c r="R104" s="18">
        <v>0</v>
      </c>
      <c r="S104" s="51">
        <v>0</v>
      </c>
      <c r="T104" s="51">
        <v>0</v>
      </c>
      <c r="U104" s="51">
        <v>0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712044</v>
      </c>
      <c r="AC104" s="106">
        <v>36515318</v>
      </c>
      <c r="AD104" s="31">
        <f>AC104/E104</f>
        <v>0.45724296476185694</v>
      </c>
    </row>
    <row r="105" spans="1:30">
      <c r="A105" s="13" t="s">
        <v>73</v>
      </c>
      <c r="B105" s="13">
        <v>2007</v>
      </c>
      <c r="C105" s="42">
        <v>123517554</v>
      </c>
      <c r="D105" s="31">
        <f>(C105-C104)/C105</f>
        <v>0.20380631080178288</v>
      </c>
      <c r="E105" s="42">
        <v>81603034</v>
      </c>
      <c r="F105" s="13"/>
      <c r="G105" s="51">
        <v>0</v>
      </c>
      <c r="H105" s="52">
        <v>0</v>
      </c>
      <c r="I105" s="61">
        <v>352297826</v>
      </c>
      <c r="J105" s="87">
        <v>4211581</v>
      </c>
      <c r="K105" s="15">
        <v>352297826</v>
      </c>
      <c r="L105" s="110">
        <v>109202209</v>
      </c>
      <c r="M105" s="21">
        <f t="shared" si="5"/>
        <v>-1.7603828874926879E-2</v>
      </c>
      <c r="N105" s="70">
        <v>0</v>
      </c>
      <c r="O105" s="25">
        <v>0</v>
      </c>
      <c r="P105" s="13">
        <v>0</v>
      </c>
      <c r="Q105" s="17">
        <v>0</v>
      </c>
      <c r="R105" s="18">
        <v>0</v>
      </c>
      <c r="S105" s="51">
        <v>0</v>
      </c>
      <c r="T105" s="51">
        <v>0</v>
      </c>
      <c r="U105" s="51">
        <v>0</v>
      </c>
      <c r="V105" s="51">
        <v>0</v>
      </c>
      <c r="W105" s="51">
        <v>0</v>
      </c>
      <c r="X105" s="51">
        <v>0</v>
      </c>
      <c r="Y105" s="51">
        <v>0</v>
      </c>
      <c r="Z105" s="51">
        <v>0</v>
      </c>
      <c r="AA105" s="51">
        <v>0</v>
      </c>
      <c r="AB105" s="51">
        <v>-1019910</v>
      </c>
      <c r="AC105" s="106">
        <v>37271096</v>
      </c>
      <c r="AD105" s="31">
        <f>AC105/E105</f>
        <v>0.45673664535561265</v>
      </c>
    </row>
    <row r="106" spans="1:30">
      <c r="A106" s="13" t="s">
        <v>73</v>
      </c>
      <c r="B106" s="13">
        <v>2008</v>
      </c>
      <c r="C106" s="42">
        <v>115375988</v>
      </c>
      <c r="D106" s="31">
        <f>(C106-C105)/C106</f>
        <v>-7.0565514897259207E-2</v>
      </c>
      <c r="E106" s="42">
        <v>324579341</v>
      </c>
      <c r="F106" s="13"/>
      <c r="G106" s="51">
        <v>0</v>
      </c>
      <c r="H106" s="52">
        <v>0</v>
      </c>
      <c r="I106" s="61">
        <v>359001018</v>
      </c>
      <c r="J106" s="87">
        <v>584850</v>
      </c>
      <c r="K106" s="15">
        <v>1243898599</v>
      </c>
      <c r="L106" s="110">
        <v>298146591</v>
      </c>
      <c r="M106" s="21">
        <f t="shared" si="5"/>
        <v>0.63372980843507276</v>
      </c>
      <c r="N106" s="70">
        <v>0</v>
      </c>
      <c r="O106" s="25">
        <v>0</v>
      </c>
      <c r="P106" s="13">
        <v>0</v>
      </c>
      <c r="Q106" s="17">
        <v>200679846</v>
      </c>
      <c r="R106" s="18">
        <v>0</v>
      </c>
      <c r="S106" s="51">
        <v>0</v>
      </c>
      <c r="T106" s="51">
        <v>0</v>
      </c>
      <c r="U106" s="51">
        <v>0</v>
      </c>
      <c r="V106" s="51">
        <v>0</v>
      </c>
      <c r="W106" s="51">
        <v>0</v>
      </c>
      <c r="X106" s="51">
        <v>0</v>
      </c>
      <c r="Y106" s="51">
        <v>0</v>
      </c>
      <c r="Z106" s="51">
        <v>0</v>
      </c>
      <c r="AA106" s="51">
        <v>0</v>
      </c>
      <c r="AB106" s="51">
        <v>324103</v>
      </c>
      <c r="AC106" s="106">
        <v>41320454</v>
      </c>
      <c r="AD106" s="31">
        <f>AC106/E106</f>
        <v>0.12730463335311287</v>
      </c>
    </row>
    <row r="107" spans="1:30">
      <c r="A107" s="13" t="s">
        <v>73</v>
      </c>
      <c r="B107" s="13">
        <v>2009</v>
      </c>
      <c r="C107" s="42">
        <v>126560097</v>
      </c>
      <c r="D107" s="31">
        <f>(C107-C106)/C107</f>
        <v>8.8369946492692711E-2</v>
      </c>
      <c r="E107" s="42">
        <v>135943973</v>
      </c>
      <c r="F107" s="13"/>
      <c r="G107" s="51">
        <v>0</v>
      </c>
      <c r="H107" s="52">
        <v>0</v>
      </c>
      <c r="I107" s="61">
        <v>283832078</v>
      </c>
      <c r="J107" s="87">
        <v>15584661</v>
      </c>
      <c r="K107" s="15">
        <v>400987520</v>
      </c>
      <c r="L107" s="110">
        <v>117155442</v>
      </c>
      <c r="M107" s="21">
        <f t="shared" si="5"/>
        <v>-1.5448804247608063</v>
      </c>
      <c r="N107" s="70">
        <v>2664</v>
      </c>
      <c r="O107" s="51">
        <v>99022197</v>
      </c>
      <c r="P107" s="13">
        <v>0</v>
      </c>
      <c r="Q107" s="17">
        <v>83251877</v>
      </c>
      <c r="R107" s="18">
        <v>0</v>
      </c>
      <c r="S107" s="51">
        <v>0</v>
      </c>
      <c r="T107" s="51">
        <v>0</v>
      </c>
      <c r="U107" s="51">
        <v>0</v>
      </c>
      <c r="V107" s="51">
        <v>-2993312</v>
      </c>
      <c r="W107" s="51">
        <v>0</v>
      </c>
      <c r="X107" s="51">
        <v>0</v>
      </c>
      <c r="Y107" s="51">
        <v>0</v>
      </c>
      <c r="Z107" s="51">
        <v>0</v>
      </c>
      <c r="AA107" s="51">
        <v>0</v>
      </c>
      <c r="AB107" s="51">
        <v>375670</v>
      </c>
      <c r="AC107" s="106">
        <v>42980534</v>
      </c>
      <c r="AD107" s="31">
        <f>AC107/E107</f>
        <v>0.31616358600906863</v>
      </c>
    </row>
    <row r="108" spans="1:30">
      <c r="A108" s="13" t="s">
        <v>73</v>
      </c>
      <c r="B108" s="13">
        <v>2010</v>
      </c>
      <c r="C108" s="42">
        <v>149979591</v>
      </c>
      <c r="D108" s="31">
        <f>(C108-C107)/C108</f>
        <v>0.15615120593307927</v>
      </c>
      <c r="E108" s="42">
        <v>140241624</v>
      </c>
      <c r="F108" s="13"/>
      <c r="G108" s="51">
        <v>0</v>
      </c>
      <c r="H108" s="52">
        <v>0</v>
      </c>
      <c r="I108" s="61">
        <v>337871278</v>
      </c>
      <c r="J108" s="87">
        <v>28028872</v>
      </c>
      <c r="K108" s="15">
        <v>453950353</v>
      </c>
      <c r="L108" s="110">
        <v>116079075</v>
      </c>
      <c r="M108" s="21">
        <f t="shared" si="5"/>
        <v>-9.2727048350445592E-3</v>
      </c>
      <c r="N108" s="70">
        <v>2599</v>
      </c>
      <c r="O108" s="51">
        <v>99487099</v>
      </c>
      <c r="P108" s="13">
        <v>0</v>
      </c>
      <c r="Q108" s="17">
        <v>0</v>
      </c>
      <c r="R108" s="18">
        <v>0</v>
      </c>
      <c r="S108" s="51">
        <v>0</v>
      </c>
      <c r="T108" s="51">
        <v>0</v>
      </c>
      <c r="U108" s="51">
        <v>0</v>
      </c>
      <c r="V108" s="51">
        <v>7852518</v>
      </c>
      <c r="W108" s="51">
        <v>0</v>
      </c>
      <c r="X108" s="51">
        <v>0</v>
      </c>
      <c r="Y108" s="51">
        <v>0</v>
      </c>
      <c r="Z108" s="51">
        <v>0</v>
      </c>
      <c r="AA108" s="51">
        <v>0</v>
      </c>
      <c r="AB108" s="51">
        <v>250334</v>
      </c>
      <c r="AC108" s="106">
        <v>44252717</v>
      </c>
      <c r="AD108" s="31">
        <f>AC108/E108</f>
        <v>0.31554623896825384</v>
      </c>
    </row>
    <row r="109" spans="1:30">
      <c r="A109" s="13" t="s">
        <v>73</v>
      </c>
      <c r="B109" s="13">
        <v>2011</v>
      </c>
      <c r="C109" s="42">
        <v>148657107</v>
      </c>
      <c r="D109" s="31">
        <f>(C109-C108)/C109</f>
        <v>-8.8962043368703524E-3</v>
      </c>
      <c r="E109" s="42">
        <v>146835377</v>
      </c>
      <c r="F109" s="13"/>
      <c r="G109" s="51">
        <v>9484130</v>
      </c>
      <c r="H109" s="51">
        <v>0</v>
      </c>
      <c r="I109" s="61">
        <v>393176783</v>
      </c>
      <c r="J109" s="87">
        <v>13515608</v>
      </c>
      <c r="K109" s="15">
        <v>506943180</v>
      </c>
      <c r="L109" s="110">
        <v>113766397</v>
      </c>
      <c r="M109" s="21">
        <f t="shared" si="5"/>
        <v>-2.0328304850860311E-2</v>
      </c>
      <c r="N109" s="70">
        <v>0</v>
      </c>
      <c r="O109" s="51">
        <v>0</v>
      </c>
      <c r="P109" s="20">
        <v>2147275</v>
      </c>
      <c r="Q109" s="17">
        <v>0</v>
      </c>
      <c r="R109" s="20">
        <v>59</v>
      </c>
      <c r="S109" s="51">
        <v>361231</v>
      </c>
      <c r="T109" s="51">
        <v>120522222</v>
      </c>
      <c r="U109" s="51">
        <v>120522222</v>
      </c>
      <c r="V109" s="51">
        <v>4932134</v>
      </c>
      <c r="W109" s="51">
        <v>158593</v>
      </c>
      <c r="X109" s="51">
        <v>0</v>
      </c>
      <c r="Y109" s="51">
        <v>63597</v>
      </c>
      <c r="Z109" s="51">
        <v>44361</v>
      </c>
      <c r="AA109" s="51">
        <v>0</v>
      </c>
      <c r="AB109" s="51">
        <v>0</v>
      </c>
      <c r="AC109" s="106">
        <v>45102298</v>
      </c>
      <c r="AD109" s="31">
        <f>AC109/E109</f>
        <v>0.30716234004016618</v>
      </c>
    </row>
    <row r="110" spans="1:30">
      <c r="A110" s="13" t="s">
        <v>73</v>
      </c>
      <c r="B110" s="13">
        <v>2012</v>
      </c>
      <c r="C110" s="42">
        <v>151605761</v>
      </c>
      <c r="D110" s="31">
        <f>(C110-C109)/C110</f>
        <v>1.9449485168310986E-2</v>
      </c>
      <c r="E110" s="42">
        <v>150259494</v>
      </c>
      <c r="F110" s="16">
        <v>2.3300000000000001E-2</v>
      </c>
      <c r="G110" s="51">
        <v>6152335</v>
      </c>
      <c r="H110" s="51">
        <v>0</v>
      </c>
      <c r="I110" s="61">
        <v>378743362</v>
      </c>
      <c r="J110" s="87">
        <v>15210416</v>
      </c>
      <c r="K110" s="15">
        <v>499989821</v>
      </c>
      <c r="L110" s="110">
        <v>121246459</v>
      </c>
      <c r="M110" s="21">
        <f t="shared" si="5"/>
        <v>6.1693034680707665E-2</v>
      </c>
      <c r="N110" s="70">
        <v>0</v>
      </c>
      <c r="O110" s="51">
        <v>0</v>
      </c>
      <c r="P110" s="20">
        <v>2308525</v>
      </c>
      <c r="Q110" s="17">
        <v>0</v>
      </c>
      <c r="R110" s="20">
        <v>250</v>
      </c>
      <c r="S110" s="51">
        <v>361231</v>
      </c>
      <c r="T110" s="51">
        <v>124835197</v>
      </c>
      <c r="U110" s="51">
        <v>124835197</v>
      </c>
      <c r="V110" s="51">
        <v>5107308</v>
      </c>
      <c r="W110" s="51">
        <v>163314</v>
      </c>
      <c r="X110" s="51">
        <v>0</v>
      </c>
      <c r="Y110" s="51">
        <v>81028</v>
      </c>
      <c r="Z110" s="51">
        <v>136941</v>
      </c>
      <c r="AA110" s="51">
        <v>0</v>
      </c>
      <c r="AB110" s="51">
        <v>0</v>
      </c>
      <c r="AC110" s="106">
        <v>46025476</v>
      </c>
      <c r="AD110" s="31">
        <f>AC110/E110</f>
        <v>0.3063066084862498</v>
      </c>
    </row>
    <row r="111" spans="1:30">
      <c r="A111" s="13" t="s">
        <v>73</v>
      </c>
      <c r="B111" s="13">
        <v>2013</v>
      </c>
      <c r="C111" s="42">
        <v>162507166</v>
      </c>
      <c r="D111" s="31">
        <f>(C111-C110)/C111</f>
        <v>6.7082610990828559E-2</v>
      </c>
      <c r="E111" s="42">
        <v>148783901</v>
      </c>
      <c r="F111" s="16">
        <v>-9.7999999999999997E-3</v>
      </c>
      <c r="G111" s="51">
        <v>11870568</v>
      </c>
      <c r="H111" s="51">
        <v>0</v>
      </c>
      <c r="I111" s="61">
        <v>436091149</v>
      </c>
      <c r="J111" s="87">
        <v>15071513</v>
      </c>
      <c r="K111" s="15">
        <v>551123297</v>
      </c>
      <c r="L111" s="110">
        <v>115032148</v>
      </c>
      <c r="M111" s="21">
        <f t="shared" si="5"/>
        <v>-5.402238511620247E-2</v>
      </c>
      <c r="N111" s="70">
        <v>0</v>
      </c>
      <c r="O111" s="51">
        <v>0</v>
      </c>
      <c r="P111" s="20">
        <v>2698301</v>
      </c>
      <c r="Q111" s="17">
        <v>0</v>
      </c>
      <c r="R111" s="20">
        <v>170</v>
      </c>
      <c r="S111" s="51">
        <v>310478</v>
      </c>
      <c r="T111" s="51">
        <v>130319142</v>
      </c>
      <c r="U111" s="51">
        <v>130319142</v>
      </c>
      <c r="V111" s="51">
        <v>4903645</v>
      </c>
      <c r="W111" s="51">
        <v>168321</v>
      </c>
      <c r="X111" s="51">
        <v>0</v>
      </c>
      <c r="Y111" s="51">
        <v>43429</v>
      </c>
      <c r="Z111" s="51">
        <v>173807</v>
      </c>
      <c r="AA111" s="51">
        <v>0</v>
      </c>
      <c r="AB111" s="51">
        <v>0</v>
      </c>
      <c r="AC111" s="106">
        <v>46744761</v>
      </c>
      <c r="AD111" s="31">
        <f>AC111/E111</f>
        <v>0.31417889090029977</v>
      </c>
    </row>
    <row r="112" spans="1:30">
      <c r="A112" s="13" t="s">
        <v>73</v>
      </c>
      <c r="B112" s="13">
        <v>2014</v>
      </c>
      <c r="C112" s="42">
        <v>162921807</v>
      </c>
      <c r="D112" s="31">
        <f>(C112-C111)/C112</f>
        <v>2.5450306968421974E-3</v>
      </c>
      <c r="E112" s="42">
        <v>156546577</v>
      </c>
      <c r="F112" s="16">
        <v>5.21E-2</v>
      </c>
      <c r="G112" s="51">
        <v>11439093</v>
      </c>
      <c r="H112" s="51">
        <v>0</v>
      </c>
      <c r="I112" s="61">
        <v>480641713</v>
      </c>
      <c r="J112" s="87">
        <v>14471659</v>
      </c>
      <c r="K112" s="15">
        <v>596241532</v>
      </c>
      <c r="L112" s="110">
        <v>115599819</v>
      </c>
      <c r="M112" s="21">
        <f t="shared" si="5"/>
        <v>4.9106564777579801E-3</v>
      </c>
      <c r="N112" s="70">
        <v>0</v>
      </c>
      <c r="O112" s="51">
        <v>0</v>
      </c>
      <c r="P112" s="20">
        <v>3036300</v>
      </c>
      <c r="Q112" s="17">
        <v>0</v>
      </c>
      <c r="R112" s="20">
        <v>47</v>
      </c>
      <c r="S112" s="51">
        <v>310478</v>
      </c>
      <c r="T112" s="51">
        <v>133068844</v>
      </c>
      <c r="U112" s="51">
        <v>133068844</v>
      </c>
      <c r="V112" s="51">
        <v>3289516</v>
      </c>
      <c r="W112" s="51">
        <v>183035</v>
      </c>
      <c r="X112" s="51">
        <v>0</v>
      </c>
      <c r="Y112" s="51">
        <v>21448</v>
      </c>
      <c r="Z112" s="51">
        <v>123221</v>
      </c>
      <c r="AA112" s="51">
        <v>0</v>
      </c>
      <c r="AB112" s="51">
        <v>346392</v>
      </c>
      <c r="AC112" s="106">
        <v>48176292</v>
      </c>
      <c r="AD112" s="31">
        <f>AC112/E112</f>
        <v>0.30774414186009319</v>
      </c>
    </row>
    <row r="113" spans="1:30">
      <c r="A113" s="13" t="s">
        <v>73</v>
      </c>
      <c r="B113" s="13">
        <v>2015</v>
      </c>
      <c r="C113" s="42">
        <v>161658447</v>
      </c>
      <c r="D113" s="31">
        <f>(C113-C112)/C113</f>
        <v>-7.8149952782857052E-3</v>
      </c>
      <c r="E113" s="42">
        <v>160210170</v>
      </c>
      <c r="F113" s="16">
        <v>-3.4000000000000002E-2</v>
      </c>
      <c r="G113" s="51">
        <v>9220488</v>
      </c>
      <c r="H113" s="51">
        <v>0</v>
      </c>
      <c r="I113" s="61">
        <v>496559428</v>
      </c>
      <c r="J113" s="87">
        <v>12855694</v>
      </c>
      <c r="K113" s="15">
        <v>609697675</v>
      </c>
      <c r="L113" s="110">
        <v>113138247</v>
      </c>
      <c r="M113" s="21">
        <f t="shared" si="5"/>
        <v>-2.1757204705496278E-2</v>
      </c>
      <c r="N113" s="70">
        <v>0</v>
      </c>
      <c r="O113" s="51">
        <v>0</v>
      </c>
      <c r="P113" s="20">
        <v>2850535</v>
      </c>
      <c r="Q113" s="17">
        <v>0</v>
      </c>
      <c r="R113" s="20">
        <v>60</v>
      </c>
      <c r="S113" s="51">
        <v>345434</v>
      </c>
      <c r="T113" s="51">
        <v>136137831</v>
      </c>
      <c r="U113" s="51">
        <v>136137831</v>
      </c>
      <c r="V113" s="51">
        <v>2473596</v>
      </c>
      <c r="W113" s="51">
        <v>177730</v>
      </c>
      <c r="X113" s="51">
        <v>0</v>
      </c>
      <c r="Y113" s="51">
        <v>58638</v>
      </c>
      <c r="Z113" s="51">
        <v>96587</v>
      </c>
      <c r="AA113" s="51">
        <v>0</v>
      </c>
      <c r="AB113" s="51">
        <v>696461</v>
      </c>
      <c r="AC113" s="106">
        <v>49102144</v>
      </c>
      <c r="AD113" s="31">
        <f>AC113/E113</f>
        <v>0.3064858117309282</v>
      </c>
    </row>
    <row r="114" spans="1:30">
      <c r="A114" s="13" t="s">
        <v>73</v>
      </c>
      <c r="B114" s="13">
        <v>2016</v>
      </c>
      <c r="C114" s="42">
        <v>164743440</v>
      </c>
      <c r="D114" s="31">
        <f>(C114-C113)/C114</f>
        <v>1.8726044569665413E-2</v>
      </c>
      <c r="E114" s="42">
        <v>166861656</v>
      </c>
      <c r="F114" s="16">
        <v>4.1500000000000002E-2</v>
      </c>
      <c r="G114" s="51">
        <v>4255884</v>
      </c>
      <c r="H114" s="51">
        <v>0</v>
      </c>
      <c r="I114" s="61">
        <v>456951427</v>
      </c>
      <c r="J114" s="87">
        <v>14799651</v>
      </c>
      <c r="K114" s="15">
        <v>568383900</v>
      </c>
      <c r="L114" s="110">
        <v>111432473</v>
      </c>
      <c r="M114" s="21">
        <f t="shared" si="5"/>
        <v>-1.5307692220022793E-2</v>
      </c>
      <c r="N114" s="70">
        <v>0</v>
      </c>
      <c r="O114" s="51">
        <v>0</v>
      </c>
      <c r="P114" s="20">
        <v>2868967</v>
      </c>
      <c r="Q114" s="17">
        <v>0</v>
      </c>
      <c r="R114" s="20">
        <v>281</v>
      </c>
      <c r="S114" s="51">
        <v>361231</v>
      </c>
      <c r="T114" s="51">
        <v>142371464</v>
      </c>
      <c r="U114" s="51">
        <v>142371464</v>
      </c>
      <c r="V114" s="51">
        <v>2065636</v>
      </c>
      <c r="W114" s="51">
        <v>239739</v>
      </c>
      <c r="X114" s="51">
        <v>0</v>
      </c>
      <c r="Y114" s="51">
        <v>26876</v>
      </c>
      <c r="Z114" s="51">
        <v>230650</v>
      </c>
      <c r="AA114" s="51">
        <v>0</v>
      </c>
      <c r="AB114" s="51">
        <v>780135</v>
      </c>
      <c r="AC114" s="106">
        <v>51180838</v>
      </c>
      <c r="AD114" s="31">
        <f>AC114/E114</f>
        <v>0.3067261780022128</v>
      </c>
    </row>
    <row r="115" spans="1:30">
      <c r="A115" s="13" t="s">
        <v>73</v>
      </c>
      <c r="B115" s="13">
        <v>2017</v>
      </c>
      <c r="C115" s="42">
        <v>160933563</v>
      </c>
      <c r="D115" s="31">
        <f>(C115-C114)/C115</f>
        <v>-2.3673601261161414E-2</v>
      </c>
      <c r="E115" s="42">
        <v>166987025</v>
      </c>
      <c r="F115" s="16">
        <v>8.0000000000000004E-4</v>
      </c>
      <c r="G115" s="51">
        <v>5907068</v>
      </c>
      <c r="H115" s="51">
        <v>0</v>
      </c>
      <c r="I115" s="61">
        <v>491915076</v>
      </c>
      <c r="J115" s="87">
        <v>13756185</v>
      </c>
      <c r="K115" s="15">
        <v>600379121</v>
      </c>
      <c r="L115" s="110">
        <v>108464045</v>
      </c>
      <c r="M115" s="21">
        <f t="shared" si="5"/>
        <v>-2.7367852637249515E-2</v>
      </c>
      <c r="N115" s="70">
        <v>0</v>
      </c>
      <c r="O115" s="51">
        <v>0</v>
      </c>
      <c r="P115" s="20">
        <v>2967173</v>
      </c>
      <c r="Q115" s="17">
        <v>0</v>
      </c>
      <c r="R115" s="20">
        <v>1262</v>
      </c>
      <c r="S115" s="51">
        <v>381604</v>
      </c>
      <c r="T115" s="51">
        <v>137594414</v>
      </c>
      <c r="U115" s="51">
        <v>137594414</v>
      </c>
      <c r="V115" s="51">
        <v>2127628</v>
      </c>
      <c r="W115" s="51">
        <v>217212</v>
      </c>
      <c r="X115" s="51">
        <v>0</v>
      </c>
      <c r="Y115" s="51">
        <v>24697</v>
      </c>
      <c r="Z115" s="51">
        <v>156318</v>
      </c>
      <c r="AA115" s="51">
        <v>0</v>
      </c>
      <c r="AB115" s="51">
        <v>1173476</v>
      </c>
      <c r="AC115" s="106">
        <v>53329946</v>
      </c>
      <c r="AD115" s="31">
        <f>AC115/E115</f>
        <v>0.31936580701404793</v>
      </c>
    </row>
    <row r="116" spans="1:30">
      <c r="A116" s="13" t="s">
        <v>73</v>
      </c>
      <c r="B116" s="13">
        <v>2018</v>
      </c>
      <c r="C116" s="42">
        <v>177774718</v>
      </c>
      <c r="D116" s="31">
        <f>(C116-C115)/C116</f>
        <v>9.4733127350538113E-2</v>
      </c>
      <c r="E116" s="42">
        <v>172446611</v>
      </c>
      <c r="F116" s="16">
        <v>3.27E-2</v>
      </c>
      <c r="G116" s="51">
        <v>9620610</v>
      </c>
      <c r="H116" s="51">
        <v>0</v>
      </c>
      <c r="I116" s="61">
        <v>525739847</v>
      </c>
      <c r="J116" s="87">
        <v>24128374</v>
      </c>
      <c r="K116" s="15">
        <v>631485553</v>
      </c>
      <c r="L116" s="110">
        <v>105745706</v>
      </c>
      <c r="M116" s="21">
        <f t="shared" si="5"/>
        <v>-2.5706377145942927E-2</v>
      </c>
      <c r="N116" s="70">
        <v>0</v>
      </c>
      <c r="O116" s="51">
        <v>0</v>
      </c>
      <c r="P116" s="20">
        <v>2912052</v>
      </c>
      <c r="Q116" s="17">
        <v>0</v>
      </c>
      <c r="R116" s="20">
        <v>5578</v>
      </c>
      <c r="S116" s="51">
        <v>392578</v>
      </c>
      <c r="T116" s="51">
        <v>139993642</v>
      </c>
      <c r="U116" s="51">
        <v>139993642</v>
      </c>
      <c r="V116" s="51">
        <v>2714602</v>
      </c>
      <c r="W116" s="51">
        <v>231847</v>
      </c>
      <c r="X116" s="51">
        <v>0</v>
      </c>
      <c r="Y116" s="51">
        <v>0</v>
      </c>
      <c r="Z116" s="51">
        <v>126944</v>
      </c>
      <c r="AA116" s="51">
        <v>0</v>
      </c>
      <c r="AB116" s="51">
        <v>953121</v>
      </c>
      <c r="AC116" s="106">
        <v>54428386</v>
      </c>
      <c r="AD116" s="31">
        <f>AC116/E116</f>
        <v>0.3156245616215676</v>
      </c>
    </row>
    <row r="117" spans="1:30">
      <c r="A117" s="13" t="s">
        <v>73</v>
      </c>
      <c r="B117" s="13">
        <v>2019</v>
      </c>
      <c r="C117" s="42">
        <v>174538711</v>
      </c>
      <c r="D117" s="31">
        <f>(C117-C116)/C117</f>
        <v>-1.8540339741594632E-2</v>
      </c>
      <c r="E117" s="42">
        <v>182160844</v>
      </c>
      <c r="F117" s="16">
        <v>-5.6099999999999997E-2</v>
      </c>
      <c r="G117" s="51">
        <v>4804214</v>
      </c>
      <c r="H117" s="51">
        <v>0</v>
      </c>
      <c r="I117" s="61">
        <v>511931524</v>
      </c>
      <c r="J117" s="87">
        <v>16144931</v>
      </c>
      <c r="K117" s="15">
        <v>615842769</v>
      </c>
      <c r="L117" s="110">
        <v>103911245</v>
      </c>
      <c r="M117" s="21">
        <f t="shared" si="5"/>
        <v>-1.7654114335748743E-2</v>
      </c>
      <c r="N117" s="70">
        <v>0</v>
      </c>
      <c r="O117" s="51">
        <v>0</v>
      </c>
      <c r="P117" s="20">
        <v>3364411</v>
      </c>
      <c r="Q117" s="17">
        <v>0</v>
      </c>
      <c r="R117" s="20">
        <v>12380</v>
      </c>
      <c r="S117" s="51">
        <v>414156</v>
      </c>
      <c r="T117" s="51">
        <v>149116993</v>
      </c>
      <c r="U117" s="51">
        <v>149116993</v>
      </c>
      <c r="V117" s="51">
        <v>3184912</v>
      </c>
      <c r="W117" s="51">
        <v>221430</v>
      </c>
      <c r="X117" s="51">
        <v>0</v>
      </c>
      <c r="Y117" s="51">
        <v>0</v>
      </c>
      <c r="Z117" s="51">
        <v>109525</v>
      </c>
      <c r="AA117" s="51">
        <v>0</v>
      </c>
      <c r="AB117" s="51">
        <v>944326</v>
      </c>
      <c r="AC117" s="106">
        <v>55395031</v>
      </c>
      <c r="AD117" s="31">
        <f>AC117/E117</f>
        <v>0.30409955171266112</v>
      </c>
    </row>
    <row r="118" spans="1:30">
      <c r="A118" s="13" t="s">
        <v>73</v>
      </c>
      <c r="B118" s="13">
        <v>2020</v>
      </c>
      <c r="C118" s="42">
        <v>200947598</v>
      </c>
      <c r="D118" s="31">
        <f>(C118-C117)/C118</f>
        <v>0.13142176001526526</v>
      </c>
      <c r="E118" s="42">
        <v>197321125</v>
      </c>
      <c r="F118" s="16">
        <v>8.3000000000000004E-2</v>
      </c>
      <c r="G118" s="51">
        <v>5983103</v>
      </c>
      <c r="H118" s="51">
        <v>0</v>
      </c>
      <c r="I118" s="61">
        <v>509512290</v>
      </c>
      <c r="J118" s="87">
        <v>25963306</v>
      </c>
      <c r="K118" s="15">
        <v>609464924</v>
      </c>
      <c r="L118" s="110">
        <v>99952634</v>
      </c>
      <c r="M118" s="21">
        <f t="shared" si="5"/>
        <v>-3.9604869242365337E-2</v>
      </c>
      <c r="N118" s="70">
        <v>0</v>
      </c>
      <c r="O118" s="51">
        <v>0</v>
      </c>
      <c r="P118" s="20">
        <v>3410103</v>
      </c>
      <c r="Q118" s="17">
        <v>0</v>
      </c>
      <c r="R118" s="20">
        <v>11906</v>
      </c>
      <c r="S118" s="51">
        <v>483683</v>
      </c>
      <c r="T118" s="51">
        <v>164140320</v>
      </c>
      <c r="U118" s="51">
        <v>164140320</v>
      </c>
      <c r="V118" s="51">
        <v>3395480</v>
      </c>
      <c r="W118" s="51">
        <v>208235</v>
      </c>
      <c r="X118" s="51">
        <v>0</v>
      </c>
      <c r="Y118" s="51">
        <v>0</v>
      </c>
      <c r="Z118" s="51">
        <v>295916</v>
      </c>
      <c r="AA118" s="51">
        <v>0</v>
      </c>
      <c r="AB118" s="51">
        <v>949332</v>
      </c>
      <c r="AC118" s="106">
        <v>58210888</v>
      </c>
      <c r="AD118" s="31">
        <f>AC118/E118</f>
        <v>0.29500585910403665</v>
      </c>
    </row>
    <row r="119" spans="1:30">
      <c r="A119" s="13" t="s">
        <v>73</v>
      </c>
      <c r="B119" s="13">
        <v>2021</v>
      </c>
      <c r="C119" s="42">
        <v>181293663</v>
      </c>
      <c r="D119" s="31">
        <f>(C119-C118)/C119</f>
        <v>-0.10840938770154365</v>
      </c>
      <c r="E119" s="42">
        <v>199499597</v>
      </c>
      <c r="F119" s="16">
        <v>1.0999999999999999E-2</v>
      </c>
      <c r="G119" s="51">
        <v>762889</v>
      </c>
      <c r="H119" s="51">
        <v>0</v>
      </c>
      <c r="I119" s="61">
        <v>612072355</v>
      </c>
      <c r="J119" s="87">
        <v>21420289</v>
      </c>
      <c r="K119" s="15">
        <v>718521244</v>
      </c>
      <c r="L119" s="110">
        <v>106448889</v>
      </c>
      <c r="M119" s="21">
        <f t="shared" si="5"/>
        <v>6.1026987327223302E-2</v>
      </c>
      <c r="N119" s="70">
        <v>0</v>
      </c>
      <c r="O119" s="51">
        <v>0</v>
      </c>
      <c r="P119" s="20">
        <v>3576480</v>
      </c>
      <c r="Q119" s="17">
        <v>0</v>
      </c>
      <c r="R119" s="20">
        <v>51</v>
      </c>
      <c r="S119" s="51">
        <v>483683</v>
      </c>
      <c r="T119" s="51">
        <v>157322538</v>
      </c>
      <c r="U119" s="51">
        <v>157322538</v>
      </c>
      <c r="V119" s="51">
        <v>520327</v>
      </c>
      <c r="W119" s="51">
        <v>192409</v>
      </c>
      <c r="X119" s="51">
        <v>0</v>
      </c>
      <c r="Y119" s="51">
        <v>0</v>
      </c>
      <c r="Z119" s="51">
        <v>231880</v>
      </c>
      <c r="AA119" s="51">
        <v>0</v>
      </c>
      <c r="AB119" s="51">
        <v>843280</v>
      </c>
      <c r="AC119" s="106">
        <v>59680589</v>
      </c>
      <c r="AD119" s="31">
        <f>AC119/E119</f>
        <v>0.29915142635601416</v>
      </c>
    </row>
    <row r="120" spans="1:30">
      <c r="A120" s="13" t="s">
        <v>73</v>
      </c>
      <c r="B120" s="13">
        <v>2022</v>
      </c>
      <c r="C120" s="42">
        <v>198442361</v>
      </c>
      <c r="D120" s="31">
        <f>(C120-C119)/C120</f>
        <v>8.6416518698847769E-2</v>
      </c>
      <c r="E120" s="42">
        <v>228857031</v>
      </c>
      <c r="F120" s="16">
        <v>0.14710000000000001</v>
      </c>
      <c r="G120" s="51">
        <v>570977</v>
      </c>
      <c r="H120" s="51">
        <v>0</v>
      </c>
      <c r="I120" s="61">
        <v>551127563</v>
      </c>
      <c r="J120" s="87">
        <v>27337756</v>
      </c>
      <c r="K120" s="15">
        <v>757704092</v>
      </c>
      <c r="L120" s="110">
        <v>206576529</v>
      </c>
      <c r="M120" s="21">
        <f t="shared" si="5"/>
        <v>0.4846999825425472</v>
      </c>
      <c r="N120" s="70">
        <v>0</v>
      </c>
      <c r="O120" s="51">
        <v>0</v>
      </c>
      <c r="P120" s="20">
        <v>3720611</v>
      </c>
      <c r="Q120" s="17">
        <v>0</v>
      </c>
      <c r="R120" s="20">
        <v>63</v>
      </c>
      <c r="S120" s="51">
        <v>859739</v>
      </c>
      <c r="T120" s="51">
        <v>168073935</v>
      </c>
      <c r="U120" s="51">
        <v>168073935</v>
      </c>
      <c r="V120" s="51">
        <v>934690</v>
      </c>
      <c r="W120" s="51">
        <v>183993</v>
      </c>
      <c r="X120" s="51">
        <v>0</v>
      </c>
      <c r="Y120" s="51">
        <v>114462</v>
      </c>
      <c r="Z120" s="51">
        <v>341086</v>
      </c>
      <c r="AA120" s="51">
        <v>0</v>
      </c>
      <c r="AB120" s="51">
        <v>999861</v>
      </c>
      <c r="AC120" s="106">
        <v>66039428</v>
      </c>
      <c r="AD120" s="31">
        <f>AC120/E120</f>
        <v>0.28856193629462928</v>
      </c>
    </row>
    <row r="121" spans="1:30">
      <c r="A121" s="13" t="s">
        <v>73</v>
      </c>
      <c r="B121" s="13">
        <v>2023</v>
      </c>
      <c r="C121" s="42">
        <v>226941247</v>
      </c>
      <c r="D121" s="31">
        <f>(C121-C120)/C121</f>
        <v>0.12557825594392719</v>
      </c>
      <c r="E121" s="42">
        <v>248885959</v>
      </c>
      <c r="F121" s="16">
        <v>8.7400000000000005E-2</v>
      </c>
      <c r="G121" s="51">
        <v>-503467</v>
      </c>
      <c r="H121" s="51">
        <v>0</v>
      </c>
      <c r="I121" s="61">
        <v>527258993</v>
      </c>
      <c r="J121" s="87">
        <v>30850852</v>
      </c>
      <c r="K121" s="15">
        <v>728511228</v>
      </c>
      <c r="L121" s="110">
        <v>201252235</v>
      </c>
      <c r="M121" s="21">
        <f t="shared" si="5"/>
        <v>-2.6455825447106215E-2</v>
      </c>
      <c r="N121" s="70">
        <v>0</v>
      </c>
      <c r="O121" s="51">
        <v>0</v>
      </c>
      <c r="P121" s="20">
        <v>4244444</v>
      </c>
      <c r="Q121" s="17">
        <v>0</v>
      </c>
      <c r="R121" s="20">
        <v>0</v>
      </c>
      <c r="S121" s="51">
        <v>989534</v>
      </c>
      <c r="T121" s="51">
        <v>188308957</v>
      </c>
      <c r="U121" s="51">
        <v>188308957</v>
      </c>
      <c r="V121" s="51">
        <v>2866466</v>
      </c>
      <c r="W121" s="51">
        <v>210709</v>
      </c>
      <c r="X121" s="51">
        <v>0</v>
      </c>
      <c r="Y121" s="51">
        <v>38596</v>
      </c>
      <c r="Z121" s="51">
        <v>368941</v>
      </c>
      <c r="AA121" s="51">
        <v>0</v>
      </c>
      <c r="AB121" s="51">
        <v>4838789</v>
      </c>
      <c r="AC121" s="106">
        <v>71407229</v>
      </c>
      <c r="AD121" s="31">
        <f>AC121/E121</f>
        <v>0.28690742252760026</v>
      </c>
    </row>
    <row r="122" spans="1:30">
      <c r="A122" t="s">
        <v>74</v>
      </c>
      <c r="B122">
        <v>2004</v>
      </c>
      <c r="C122" s="44">
        <v>45089190</v>
      </c>
      <c r="D122" s="31">
        <v>0</v>
      </c>
      <c r="E122" s="45">
        <v>41654776</v>
      </c>
      <c r="F122" s="10">
        <v>0.92379999999999995</v>
      </c>
      <c r="G122" s="26">
        <v>0</v>
      </c>
      <c r="H122" s="26">
        <v>0</v>
      </c>
      <c r="I122" s="63">
        <v>47344578</v>
      </c>
      <c r="J122" s="89"/>
      <c r="K122" s="99">
        <v>93520739</v>
      </c>
      <c r="L122" s="111">
        <v>46176161</v>
      </c>
      <c r="M122" s="21">
        <v>0</v>
      </c>
      <c r="N122" s="73"/>
      <c r="O122" s="26"/>
      <c r="P122" s="8"/>
      <c r="Q122" s="8"/>
      <c r="R122" s="9">
        <v>0</v>
      </c>
      <c r="S122" s="26"/>
      <c r="T122" s="26"/>
      <c r="U122" s="26"/>
      <c r="V122" s="26"/>
      <c r="W122" s="26">
        <v>0</v>
      </c>
      <c r="X122" s="26">
        <v>0</v>
      </c>
      <c r="Y122" s="26">
        <v>0</v>
      </c>
      <c r="Z122" s="26">
        <v>0</v>
      </c>
      <c r="AA122" s="51">
        <v>0</v>
      </c>
      <c r="AB122" s="26">
        <v>0</v>
      </c>
      <c r="AC122" s="106">
        <v>15605962</v>
      </c>
      <c r="AD122" s="31">
        <f>AC122/E122</f>
        <v>0.37465000411957561</v>
      </c>
    </row>
    <row r="123" spans="1:30">
      <c r="A123" t="s">
        <v>74</v>
      </c>
      <c r="B123">
        <v>2005</v>
      </c>
      <c r="C123" s="44">
        <v>49899144</v>
      </c>
      <c r="D123" s="31">
        <f>(C123-C122)/C123</f>
        <v>9.6393517291599229E-2</v>
      </c>
      <c r="E123" s="45">
        <v>44200989</v>
      </c>
      <c r="F123" s="8" t="e">
        <v>#DIV/0!</v>
      </c>
      <c r="G123" s="26">
        <v>0</v>
      </c>
      <c r="H123" s="26">
        <v>0</v>
      </c>
      <c r="I123" s="63">
        <v>52031248</v>
      </c>
      <c r="J123" s="89"/>
      <c r="K123" s="99">
        <v>98469538</v>
      </c>
      <c r="L123" s="111">
        <v>46438290</v>
      </c>
      <c r="M123" s="21">
        <f t="shared" ref="M123" si="7">(L123-L122)/L123</f>
        <v>5.6446738241222923E-3</v>
      </c>
      <c r="N123" s="73"/>
      <c r="O123" s="26"/>
      <c r="P123" s="8"/>
      <c r="Q123" s="8"/>
      <c r="R123" s="9">
        <v>0</v>
      </c>
      <c r="S123" s="26"/>
      <c r="T123" s="26"/>
      <c r="U123" s="26"/>
      <c r="V123" s="26"/>
      <c r="W123" s="26">
        <v>0</v>
      </c>
      <c r="X123" s="26">
        <v>0</v>
      </c>
      <c r="Y123" s="26">
        <v>0</v>
      </c>
      <c r="Z123" s="26">
        <v>0</v>
      </c>
      <c r="AA123" s="51">
        <v>0</v>
      </c>
      <c r="AB123" s="26">
        <v>0</v>
      </c>
      <c r="AC123" s="106">
        <v>16334399</v>
      </c>
      <c r="AD123" s="31">
        <f>AC123/E123</f>
        <v>0.36954826960998544</v>
      </c>
    </row>
    <row r="124" spans="1:30">
      <c r="A124" t="s">
        <v>74</v>
      </c>
      <c r="B124">
        <v>2006</v>
      </c>
      <c r="C124" s="44">
        <v>56823637</v>
      </c>
      <c r="D124" s="31">
        <f>(C124-C123)/C124</f>
        <v>0.12185937693498922</v>
      </c>
      <c r="E124" s="45">
        <v>48448156</v>
      </c>
      <c r="F124" s="8" t="e">
        <v>#DIV/0!</v>
      </c>
      <c r="G124" s="26">
        <v>0</v>
      </c>
      <c r="H124" s="26">
        <v>0</v>
      </c>
      <c r="I124" s="63">
        <v>63212126</v>
      </c>
      <c r="J124" s="89"/>
      <c r="K124" s="99">
        <v>109640830</v>
      </c>
      <c r="L124" s="111">
        <v>46428704</v>
      </c>
      <c r="M124" s="21">
        <f t="shared" si="5"/>
        <v>-2.0646710276470349E-4</v>
      </c>
      <c r="N124" s="73"/>
      <c r="O124" s="26"/>
      <c r="P124" s="8"/>
      <c r="Q124" s="8"/>
      <c r="R124" s="9">
        <v>0</v>
      </c>
      <c r="S124" s="26"/>
      <c r="T124" s="26"/>
      <c r="U124" s="26"/>
      <c r="V124" s="26"/>
      <c r="W124" s="26">
        <v>0</v>
      </c>
      <c r="X124" s="26">
        <v>0</v>
      </c>
      <c r="Y124" s="26">
        <v>0</v>
      </c>
      <c r="Z124" s="26">
        <v>0</v>
      </c>
      <c r="AA124" s="51">
        <v>0</v>
      </c>
      <c r="AB124" s="26">
        <v>0</v>
      </c>
      <c r="AC124" s="106">
        <v>17372067</v>
      </c>
      <c r="AD124" s="31">
        <f>AC124/E124</f>
        <v>0.35857024155883249</v>
      </c>
    </row>
    <row r="125" spans="1:30">
      <c r="A125" t="s">
        <v>74</v>
      </c>
      <c r="B125">
        <v>2007</v>
      </c>
      <c r="C125" s="44">
        <v>63485363</v>
      </c>
      <c r="D125" s="31">
        <f>(C125-C124)/C125</f>
        <v>0.10493325839532491</v>
      </c>
      <c r="E125" s="45">
        <v>55293029</v>
      </c>
      <c r="F125" s="10">
        <v>0.871</v>
      </c>
      <c r="G125" s="26">
        <v>543833</v>
      </c>
      <c r="H125" s="26">
        <v>0</v>
      </c>
      <c r="I125" s="63">
        <v>73361918</v>
      </c>
      <c r="J125" s="89">
        <v>2693938</v>
      </c>
      <c r="K125" s="99">
        <v>124110894</v>
      </c>
      <c r="L125" s="111">
        <v>50748976</v>
      </c>
      <c r="M125" s="21">
        <f t="shared" si="5"/>
        <v>8.5130230016857877E-2</v>
      </c>
      <c r="N125" s="73"/>
      <c r="O125" s="26">
        <v>41950577</v>
      </c>
      <c r="P125" s="8"/>
      <c r="Q125" s="8"/>
      <c r="R125" s="9">
        <v>0</v>
      </c>
      <c r="S125" s="26"/>
      <c r="T125" s="26">
        <v>47547864</v>
      </c>
      <c r="U125" s="26"/>
      <c r="V125" s="26">
        <v>2002197</v>
      </c>
      <c r="W125" s="26">
        <v>0</v>
      </c>
      <c r="X125" s="26">
        <v>0</v>
      </c>
      <c r="Y125" s="26">
        <v>0</v>
      </c>
      <c r="Z125" s="26">
        <v>0</v>
      </c>
      <c r="AA125" s="51">
        <v>0</v>
      </c>
      <c r="AB125" s="26">
        <v>0</v>
      </c>
      <c r="AC125" s="106">
        <v>20510542</v>
      </c>
      <c r="AD125" s="31">
        <f>AC125/E125</f>
        <v>0.37094263727168936</v>
      </c>
    </row>
    <row r="126" spans="1:30">
      <c r="A126" t="s">
        <v>74</v>
      </c>
      <c r="B126">
        <v>2008</v>
      </c>
      <c r="C126" s="44">
        <v>70595385</v>
      </c>
      <c r="D126" s="31">
        <f>(C126-C125)/C126</f>
        <v>0.10071511048491343</v>
      </c>
      <c r="E126" s="45">
        <v>61371688</v>
      </c>
      <c r="F126" s="10">
        <v>0.86929999999999996</v>
      </c>
      <c r="G126" s="26">
        <v>6116713</v>
      </c>
      <c r="H126" s="26">
        <v>0</v>
      </c>
      <c r="I126" s="63">
        <v>78281527</v>
      </c>
      <c r="J126" s="89">
        <v>2833936</v>
      </c>
      <c r="K126" s="99">
        <v>144753976</v>
      </c>
      <c r="L126" s="111">
        <v>66472449</v>
      </c>
      <c r="M126" s="21">
        <f t="shared" si="5"/>
        <v>0.23654120220544303</v>
      </c>
      <c r="N126" s="73"/>
      <c r="O126" s="26">
        <v>45961957</v>
      </c>
      <c r="P126" s="9">
        <v>586717</v>
      </c>
      <c r="Q126" s="8"/>
      <c r="R126" s="9">
        <v>0</v>
      </c>
      <c r="S126" s="26">
        <v>361283</v>
      </c>
      <c r="T126" s="26">
        <v>53407875</v>
      </c>
      <c r="U126" s="26">
        <v>66358699</v>
      </c>
      <c r="V126" s="26"/>
      <c r="W126" s="26">
        <v>0</v>
      </c>
      <c r="X126" s="26">
        <v>0</v>
      </c>
      <c r="Y126" s="26">
        <v>0</v>
      </c>
      <c r="Z126" s="26">
        <v>0</v>
      </c>
      <c r="AA126" s="51">
        <v>0</v>
      </c>
      <c r="AB126" s="26">
        <v>769836</v>
      </c>
      <c r="AC126" s="106">
        <v>22296661</v>
      </c>
      <c r="AD126" s="31">
        <f>AC126/E126</f>
        <v>0.36330532410971</v>
      </c>
    </row>
    <row r="127" spans="1:30">
      <c r="A127" t="s">
        <v>74</v>
      </c>
      <c r="B127">
        <v>2009</v>
      </c>
      <c r="C127" s="44">
        <v>78619005</v>
      </c>
      <c r="D127" s="31">
        <f>(C127-C126)/C127</f>
        <v>0.10205700262932607</v>
      </c>
      <c r="E127" s="45">
        <v>68211187</v>
      </c>
      <c r="F127" s="10">
        <v>0.86760000000000004</v>
      </c>
      <c r="G127" s="26">
        <v>-1164913</v>
      </c>
      <c r="H127" s="26">
        <v>0</v>
      </c>
      <c r="I127" s="63">
        <v>82399511</v>
      </c>
      <c r="J127" s="89">
        <v>2183688</v>
      </c>
      <c r="K127" s="99">
        <v>151419435</v>
      </c>
      <c r="L127" s="111">
        <v>69019924</v>
      </c>
      <c r="M127" s="21">
        <f t="shared" si="5"/>
        <v>3.6909269850833218E-2</v>
      </c>
      <c r="N127" s="73">
        <v>1530</v>
      </c>
      <c r="O127" s="26">
        <v>53378659</v>
      </c>
      <c r="P127" s="9">
        <v>922175</v>
      </c>
      <c r="Q127" s="9">
        <v>41670000</v>
      </c>
      <c r="R127" s="9">
        <v>0</v>
      </c>
      <c r="S127" s="26">
        <v>421005</v>
      </c>
      <c r="T127" s="26">
        <v>59628418</v>
      </c>
      <c r="U127" s="26">
        <v>76624499</v>
      </c>
      <c r="V127" s="26">
        <v>-580381</v>
      </c>
      <c r="W127" s="26">
        <v>0</v>
      </c>
      <c r="X127" s="26">
        <v>0</v>
      </c>
      <c r="Y127" s="26">
        <v>0</v>
      </c>
      <c r="Z127" s="26">
        <v>0</v>
      </c>
      <c r="AA127" s="26">
        <v>21109882</v>
      </c>
      <c r="AB127" s="26">
        <v>391199</v>
      </c>
      <c r="AC127" s="106">
        <v>24219661</v>
      </c>
      <c r="AD127" s="31">
        <f>AC127/E127</f>
        <v>0.3550687514058361</v>
      </c>
    </row>
    <row r="128" spans="1:30">
      <c r="A128" t="s">
        <v>74</v>
      </c>
      <c r="B128">
        <v>2010</v>
      </c>
      <c r="C128" s="44">
        <v>85462572</v>
      </c>
      <c r="D128" s="31">
        <f>(C128-C127)/C128</f>
        <v>8.0076773256952768E-2</v>
      </c>
      <c r="E128" s="45">
        <v>73402306</v>
      </c>
      <c r="F128" s="10">
        <v>0.8589</v>
      </c>
      <c r="G128" s="26">
        <v>-511301</v>
      </c>
      <c r="H128" s="26">
        <v>0</v>
      </c>
      <c r="I128" s="63">
        <v>94628069</v>
      </c>
      <c r="J128" s="90">
        <v>3110315</v>
      </c>
      <c r="K128" s="99">
        <v>170075723</v>
      </c>
      <c r="L128" s="111">
        <v>75447654</v>
      </c>
      <c r="M128" s="21">
        <f t="shared" si="5"/>
        <v>8.5194564167628065E-2</v>
      </c>
      <c r="N128" s="73">
        <v>1535</v>
      </c>
      <c r="O128" s="26">
        <v>57129483</v>
      </c>
      <c r="P128" s="9">
        <v>930096</v>
      </c>
      <c r="Q128" s="9">
        <v>41850000</v>
      </c>
      <c r="R128" s="9">
        <v>0</v>
      </c>
      <c r="S128" s="26">
        <v>399907</v>
      </c>
      <c r="T128" s="26">
        <v>64399858</v>
      </c>
      <c r="U128" s="26">
        <v>81736323</v>
      </c>
      <c r="V128" s="26">
        <v>591740</v>
      </c>
      <c r="W128" s="26">
        <v>0</v>
      </c>
      <c r="X128" s="26">
        <v>0</v>
      </c>
      <c r="Y128" s="26">
        <v>0</v>
      </c>
      <c r="Z128" s="26">
        <v>0</v>
      </c>
      <c r="AA128" s="26">
        <v>31077558</v>
      </c>
      <c r="AB128" s="26">
        <v>534401</v>
      </c>
      <c r="AC128" s="106">
        <v>25879412</v>
      </c>
      <c r="AD128" s="31">
        <f>AC128/E128</f>
        <v>0.35256946832160829</v>
      </c>
    </row>
    <row r="129" spans="1:30">
      <c r="A129" t="s">
        <v>74</v>
      </c>
      <c r="B129">
        <v>2011</v>
      </c>
      <c r="C129" s="44">
        <v>92316052</v>
      </c>
      <c r="D129" s="31">
        <f>(C129-C128)/C129</f>
        <v>7.4239309973957723E-2</v>
      </c>
      <c r="E129" s="45">
        <v>82438696</v>
      </c>
      <c r="F129" s="10">
        <v>0.89300000000000002</v>
      </c>
      <c r="G129" s="26">
        <v>232646</v>
      </c>
      <c r="H129" s="26">
        <v>0</v>
      </c>
      <c r="I129" s="63">
        <v>110336894</v>
      </c>
      <c r="J129" s="90">
        <v>1801811</v>
      </c>
      <c r="K129" s="99">
        <v>184992253</v>
      </c>
      <c r="L129" s="111">
        <v>74655359</v>
      </c>
      <c r="M129" s="21">
        <f t="shared" si="5"/>
        <v>-1.0612700958279498E-2</v>
      </c>
      <c r="N129" s="73">
        <v>1592</v>
      </c>
      <c r="O129" s="26">
        <v>61408746</v>
      </c>
      <c r="P129" s="9">
        <v>1139558</v>
      </c>
      <c r="Q129" s="9">
        <v>45680300</v>
      </c>
      <c r="R129" s="9">
        <v>0</v>
      </c>
      <c r="S129" s="26">
        <v>511266</v>
      </c>
      <c r="T129" s="26">
        <v>72562919</v>
      </c>
      <c r="U129" s="26">
        <v>88617157</v>
      </c>
      <c r="V129" s="26">
        <v>1015400</v>
      </c>
      <c r="W129" s="26">
        <v>0</v>
      </c>
      <c r="X129" s="26">
        <v>0</v>
      </c>
      <c r="Y129" s="26">
        <v>0</v>
      </c>
      <c r="Z129" s="26">
        <v>0</v>
      </c>
      <c r="AA129" s="26">
        <v>38696875</v>
      </c>
      <c r="AB129" s="26">
        <v>643065</v>
      </c>
      <c r="AC129" s="106">
        <v>27816547</v>
      </c>
      <c r="AD129" s="31">
        <f>AC129/E129</f>
        <v>0.33742099705216105</v>
      </c>
    </row>
    <row r="130" spans="1:30">
      <c r="A130" t="s">
        <v>74</v>
      </c>
      <c r="B130">
        <v>2012</v>
      </c>
      <c r="C130" s="44">
        <v>107777810</v>
      </c>
      <c r="D130" s="31">
        <f>(C130-C129)/C130</f>
        <v>0.14345956741930457</v>
      </c>
      <c r="E130" s="45">
        <v>91428507</v>
      </c>
      <c r="F130" s="10">
        <v>0.84830000000000005</v>
      </c>
      <c r="G130" s="26">
        <v>972234</v>
      </c>
      <c r="H130" s="26">
        <v>0</v>
      </c>
      <c r="I130" s="63">
        <v>119675656</v>
      </c>
      <c r="J130" s="90">
        <v>3750124</v>
      </c>
      <c r="K130" s="99">
        <v>197636581</v>
      </c>
      <c r="L130" s="111">
        <v>77960925</v>
      </c>
      <c r="M130" s="21">
        <f t="shared" si="5"/>
        <v>4.2400292197661844E-2</v>
      </c>
      <c r="N130" s="73">
        <v>1684</v>
      </c>
      <c r="O130" s="26">
        <v>69707970</v>
      </c>
      <c r="P130" s="9">
        <v>1208035</v>
      </c>
      <c r="Q130" s="9">
        <v>49968583</v>
      </c>
      <c r="R130" s="9">
        <v>0</v>
      </c>
      <c r="S130" s="26">
        <v>540173</v>
      </c>
      <c r="T130" s="26">
        <v>80749464</v>
      </c>
      <c r="U130" s="26">
        <v>101504006</v>
      </c>
      <c r="V130" s="26">
        <v>935604</v>
      </c>
      <c r="W130" s="26">
        <v>0</v>
      </c>
      <c r="X130" s="26">
        <v>0</v>
      </c>
      <c r="Y130" s="26">
        <v>0</v>
      </c>
      <c r="Z130" s="26">
        <v>0</v>
      </c>
      <c r="AA130" s="26">
        <v>44884187</v>
      </c>
      <c r="AB130" s="26">
        <v>615456</v>
      </c>
      <c r="AC130" s="106">
        <v>30903278</v>
      </c>
      <c r="AD130" s="31">
        <f>AC130/E130</f>
        <v>0.33800484131278663</v>
      </c>
    </row>
    <row r="131" spans="1:30">
      <c r="A131" t="s">
        <v>74</v>
      </c>
      <c r="B131">
        <v>2013</v>
      </c>
      <c r="C131" s="44">
        <v>114978001</v>
      </c>
      <c r="D131" s="31">
        <f>(C131-C130)/C131</f>
        <v>6.2622335902326215E-2</v>
      </c>
      <c r="E131" s="45">
        <v>97007660</v>
      </c>
      <c r="F131" s="10">
        <v>0.84370000000000001</v>
      </c>
      <c r="G131" s="26">
        <v>742476</v>
      </c>
      <c r="H131" s="26">
        <v>0</v>
      </c>
      <c r="I131" s="63">
        <v>143161548</v>
      </c>
      <c r="J131" s="90">
        <v>4888247</v>
      </c>
      <c r="K131" s="99">
        <v>215540763</v>
      </c>
      <c r="L131" s="111">
        <v>72379215</v>
      </c>
      <c r="M131" s="21">
        <f t="shared" si="5"/>
        <v>-7.7117581338786281E-2</v>
      </c>
      <c r="N131" s="73">
        <v>1748</v>
      </c>
      <c r="O131" s="26">
        <v>74742992</v>
      </c>
      <c r="P131" s="9">
        <v>1467497</v>
      </c>
      <c r="Q131" s="9">
        <v>35084607</v>
      </c>
      <c r="R131" s="9">
        <v>0</v>
      </c>
      <c r="S131" s="26">
        <v>580202</v>
      </c>
      <c r="T131" s="26">
        <v>85861204</v>
      </c>
      <c r="U131" s="26">
        <v>107576942</v>
      </c>
      <c r="V131" s="26">
        <v>1188735</v>
      </c>
      <c r="W131" s="26">
        <v>0</v>
      </c>
      <c r="X131" s="26">
        <v>0</v>
      </c>
      <c r="Y131" s="26">
        <v>0</v>
      </c>
      <c r="Z131" s="26">
        <v>0</v>
      </c>
      <c r="AA131" s="26">
        <v>51511542</v>
      </c>
      <c r="AB131" s="26">
        <v>581601</v>
      </c>
      <c r="AC131" s="106">
        <v>32948424</v>
      </c>
      <c r="AD131" s="31">
        <f>AC131/E131</f>
        <v>0.33964765256681789</v>
      </c>
    </row>
    <row r="132" spans="1:30">
      <c r="A132" t="s">
        <v>74</v>
      </c>
      <c r="B132">
        <v>2014</v>
      </c>
      <c r="C132" s="44">
        <v>121549754</v>
      </c>
      <c r="D132" s="31">
        <f>(C132-C131)/C132</f>
        <v>5.406636199362444E-2</v>
      </c>
      <c r="E132" s="45">
        <v>104287732</v>
      </c>
      <c r="F132" s="10">
        <v>0.85799999999999998</v>
      </c>
      <c r="G132" s="26">
        <v>956069</v>
      </c>
      <c r="H132" s="26">
        <v>0</v>
      </c>
      <c r="I132" s="63">
        <v>166421209</v>
      </c>
      <c r="J132" s="90">
        <v>4270396</v>
      </c>
      <c r="K132" s="99">
        <v>248797247</v>
      </c>
      <c r="L132" s="111">
        <v>82376038</v>
      </c>
      <c r="M132" s="21">
        <f t="shared" si="5"/>
        <v>0.12135595790610856</v>
      </c>
      <c r="N132" s="73">
        <v>1885</v>
      </c>
      <c r="O132" s="26">
        <v>79948206</v>
      </c>
      <c r="P132" s="9">
        <v>1374072</v>
      </c>
      <c r="Q132" s="9">
        <v>33850505</v>
      </c>
      <c r="R132" s="9">
        <v>0</v>
      </c>
      <c r="S132" s="26">
        <v>578290</v>
      </c>
      <c r="T132" s="26">
        <v>92554701</v>
      </c>
      <c r="U132" s="26">
        <v>114635200</v>
      </c>
      <c r="V132" s="26">
        <v>878800</v>
      </c>
      <c r="W132" s="26">
        <v>0</v>
      </c>
      <c r="X132" s="26">
        <v>0</v>
      </c>
      <c r="Y132" s="26">
        <v>0</v>
      </c>
      <c r="Z132" s="26">
        <v>0</v>
      </c>
      <c r="AA132" s="26">
        <v>62288454</v>
      </c>
      <c r="AB132" s="26">
        <v>809289</v>
      </c>
      <c r="AC132" s="106">
        <v>35041346</v>
      </c>
      <c r="AD132" s="31">
        <f>AC132/E132</f>
        <v>0.33600640581578667</v>
      </c>
    </row>
    <row r="133" spans="1:30">
      <c r="A133" t="s">
        <v>74</v>
      </c>
      <c r="B133">
        <v>2015</v>
      </c>
      <c r="C133" s="44">
        <v>130143331</v>
      </c>
      <c r="D133" s="31">
        <f>(C133-C132)/C133</f>
        <v>6.6031635535746355E-2</v>
      </c>
      <c r="E133" s="45">
        <v>111452002</v>
      </c>
      <c r="F133" s="10">
        <v>0.85640000000000005</v>
      </c>
      <c r="G133" s="26">
        <v>1604947</v>
      </c>
      <c r="H133" s="26">
        <v>0</v>
      </c>
      <c r="I133" s="63">
        <v>181718574</v>
      </c>
      <c r="J133" s="90">
        <v>5294315</v>
      </c>
      <c r="K133" s="99">
        <v>282576786</v>
      </c>
      <c r="L133" s="111">
        <v>100858212</v>
      </c>
      <c r="M133" s="21">
        <f t="shared" si="5"/>
        <v>0.18324907445315411</v>
      </c>
      <c r="N133" s="73">
        <v>1076</v>
      </c>
      <c r="O133" s="26">
        <v>83859852</v>
      </c>
      <c r="P133" s="9">
        <v>1763644</v>
      </c>
      <c r="Q133" s="9">
        <v>50568248</v>
      </c>
      <c r="R133" s="9">
        <v>0</v>
      </c>
      <c r="S133" s="26">
        <v>585968</v>
      </c>
      <c r="T133" s="26">
        <v>98903329</v>
      </c>
      <c r="U133" s="26">
        <v>121016944</v>
      </c>
      <c r="V133" s="26">
        <v>1444242</v>
      </c>
      <c r="W133" s="26">
        <v>0</v>
      </c>
      <c r="X133" s="26">
        <v>11905</v>
      </c>
      <c r="Y133" s="26">
        <v>191000</v>
      </c>
      <c r="Z133" s="26">
        <v>0</v>
      </c>
      <c r="AA133" s="26">
        <v>64555615</v>
      </c>
      <c r="AB133" s="26">
        <v>770978</v>
      </c>
      <c r="AC133" s="106">
        <v>37171954</v>
      </c>
      <c r="AD133" s="31">
        <f>AC133/E133</f>
        <v>0.33352432736022097</v>
      </c>
    </row>
    <row r="134" spans="1:30">
      <c r="A134" t="s">
        <v>74</v>
      </c>
      <c r="B134">
        <v>2016</v>
      </c>
      <c r="C134" s="44">
        <v>143845962</v>
      </c>
      <c r="D134" s="31">
        <f>(C134-C133)/C134</f>
        <v>9.5259059131600793E-2</v>
      </c>
      <c r="E134" s="45">
        <v>122772774</v>
      </c>
      <c r="F134" s="10">
        <v>0.85350000000000004</v>
      </c>
      <c r="G134" s="26">
        <v>1226061</v>
      </c>
      <c r="H134" s="26">
        <v>0</v>
      </c>
      <c r="I134" s="63">
        <v>196218567</v>
      </c>
      <c r="J134" s="90">
        <v>3410507</v>
      </c>
      <c r="K134" s="99">
        <v>304980562</v>
      </c>
      <c r="L134" s="111">
        <v>108761995</v>
      </c>
      <c r="M134" s="21">
        <f t="shared" si="5"/>
        <v>7.2670448900831588E-2</v>
      </c>
      <c r="N134" s="73">
        <v>1159</v>
      </c>
      <c r="O134" s="26">
        <v>93807424</v>
      </c>
      <c r="P134" s="9">
        <v>2029417</v>
      </c>
      <c r="Q134" s="9">
        <v>49163347</v>
      </c>
      <c r="R134" s="9">
        <v>0</v>
      </c>
      <c r="S134" s="26">
        <v>574708</v>
      </c>
      <c r="T134" s="26">
        <v>109360823</v>
      </c>
      <c r="U134" s="26">
        <v>136856075</v>
      </c>
      <c r="V134" s="26">
        <v>1616088</v>
      </c>
      <c r="W134" s="26">
        <v>0</v>
      </c>
      <c r="X134" s="26">
        <v>3847</v>
      </c>
      <c r="Y134" s="26">
        <v>97000</v>
      </c>
      <c r="Z134" s="26">
        <v>0</v>
      </c>
      <c r="AA134" s="26">
        <v>67161904</v>
      </c>
      <c r="AB134" s="26">
        <v>733384</v>
      </c>
      <c r="AC134" s="106">
        <v>40986800</v>
      </c>
      <c r="AD134" s="31">
        <f>AC134/E134</f>
        <v>0.33384274594952135</v>
      </c>
    </row>
    <row r="135" spans="1:30">
      <c r="A135" t="s">
        <v>74</v>
      </c>
      <c r="B135">
        <v>2017</v>
      </c>
      <c r="C135" s="44">
        <v>150500787</v>
      </c>
      <c r="D135" s="31">
        <f>(C135-C134)/C135</f>
        <v>4.4217875086593403E-2</v>
      </c>
      <c r="E135" s="45">
        <v>129724321</v>
      </c>
      <c r="F135" s="10">
        <v>0.86199999999999999</v>
      </c>
      <c r="G135" s="26">
        <v>750486</v>
      </c>
      <c r="H135" s="26">
        <v>0</v>
      </c>
      <c r="I135" s="63">
        <v>225821701</v>
      </c>
      <c r="J135" s="90">
        <v>4425226</v>
      </c>
      <c r="K135" s="99">
        <v>324270141</v>
      </c>
      <c r="L135" s="111">
        <v>98448440</v>
      </c>
      <c r="M135" s="21">
        <f t="shared" si="5"/>
        <v>-0.10476097945279783</v>
      </c>
      <c r="N135" s="73">
        <v>1226</v>
      </c>
      <c r="O135" s="26">
        <v>98707668</v>
      </c>
      <c r="P135" s="9">
        <v>1856100</v>
      </c>
      <c r="Q135" s="9">
        <v>58410188</v>
      </c>
      <c r="R135" s="9">
        <v>0</v>
      </c>
      <c r="S135" s="26">
        <v>624032</v>
      </c>
      <c r="T135" s="26">
        <v>115660597</v>
      </c>
      <c r="U135" s="26">
        <v>143125987</v>
      </c>
      <c r="V135" s="26">
        <v>1417854</v>
      </c>
      <c r="W135" s="26">
        <v>0</v>
      </c>
      <c r="X135" s="26">
        <v>16115</v>
      </c>
      <c r="Y135" s="26">
        <v>0</v>
      </c>
      <c r="Z135" s="26">
        <v>0</v>
      </c>
      <c r="AA135" s="26">
        <v>79002338</v>
      </c>
      <c r="AB135" s="26">
        <v>765119</v>
      </c>
      <c r="AC135" s="106">
        <v>43372573</v>
      </c>
      <c r="AD135" s="31">
        <f>AC135/E135</f>
        <v>0.33434418978381086</v>
      </c>
    </row>
    <row r="136" spans="1:30">
      <c r="A136" t="s">
        <v>74</v>
      </c>
      <c r="B136">
        <v>2018</v>
      </c>
      <c r="C136" s="45">
        <v>161547118</v>
      </c>
      <c r="D136" s="31">
        <f>(C136-C135)/C136</f>
        <v>6.8378384812782605E-2</v>
      </c>
      <c r="E136" s="45">
        <v>139820689</v>
      </c>
      <c r="F136" s="10">
        <v>0.86550000000000005</v>
      </c>
      <c r="G136" s="26">
        <v>1043547</v>
      </c>
      <c r="H136" s="26">
        <v>0</v>
      </c>
      <c r="I136" s="63">
        <v>251195621</v>
      </c>
      <c r="J136" s="90">
        <v>4790848</v>
      </c>
      <c r="K136" s="99">
        <v>372834246</v>
      </c>
      <c r="L136" s="111">
        <v>121638625</v>
      </c>
      <c r="M136" s="21">
        <f t="shared" si="5"/>
        <v>0.19064820076682057</v>
      </c>
      <c r="N136" s="73">
        <v>1318</v>
      </c>
      <c r="O136" s="26">
        <v>105794445</v>
      </c>
      <c r="P136" s="9">
        <v>1880342</v>
      </c>
      <c r="Q136" s="9">
        <v>83100694</v>
      </c>
      <c r="R136" s="9">
        <v>0</v>
      </c>
      <c r="S136" s="26">
        <v>686736</v>
      </c>
      <c r="T136" s="26">
        <v>123955175</v>
      </c>
      <c r="U136" s="26">
        <v>152656432</v>
      </c>
      <c r="V136" s="26">
        <v>2282336</v>
      </c>
      <c r="W136" s="26">
        <v>0</v>
      </c>
      <c r="X136" s="26">
        <v>6859</v>
      </c>
      <c r="Y136" s="26">
        <v>0</v>
      </c>
      <c r="Z136" s="26">
        <v>0</v>
      </c>
      <c r="AA136" s="26">
        <v>88721853</v>
      </c>
      <c r="AB136" s="26">
        <v>767096</v>
      </c>
      <c r="AC136" s="106">
        <v>46254621</v>
      </c>
      <c r="AD136" s="31">
        <f>AC136/E136</f>
        <v>0.33081385402127433</v>
      </c>
    </row>
    <row r="137" spans="1:30">
      <c r="A137" t="s">
        <v>74</v>
      </c>
      <c r="B137">
        <v>2019</v>
      </c>
      <c r="C137" s="45">
        <v>166472658</v>
      </c>
      <c r="D137" s="31">
        <f>(C137-C136)/C137</f>
        <v>2.9587681599941774E-2</v>
      </c>
      <c r="E137" s="45">
        <v>147078900</v>
      </c>
      <c r="F137" s="10">
        <v>0.88349999999999995</v>
      </c>
      <c r="G137" s="26">
        <v>-84925</v>
      </c>
      <c r="H137" s="26">
        <v>0</v>
      </c>
      <c r="I137" s="63">
        <v>270083459</v>
      </c>
      <c r="J137" s="90">
        <v>4312936</v>
      </c>
      <c r="K137" s="99">
        <v>391074969</v>
      </c>
      <c r="L137" s="111">
        <v>120991510</v>
      </c>
      <c r="M137" s="21">
        <f t="shared" si="5"/>
        <v>-5.3484331255969943E-3</v>
      </c>
      <c r="N137" s="73">
        <v>1327</v>
      </c>
      <c r="O137" s="26">
        <v>110038381</v>
      </c>
      <c r="P137" s="9">
        <v>1846895</v>
      </c>
      <c r="Q137" s="9">
        <v>81136636</v>
      </c>
      <c r="R137" s="9">
        <v>0</v>
      </c>
      <c r="S137" s="26">
        <v>376758</v>
      </c>
      <c r="T137" s="26">
        <v>130418751</v>
      </c>
      <c r="U137" s="26">
        <v>158259839</v>
      </c>
      <c r="V137" s="26">
        <v>3208782</v>
      </c>
      <c r="W137" s="26">
        <v>0</v>
      </c>
      <c r="X137" s="26">
        <v>5075</v>
      </c>
      <c r="Y137" s="26">
        <v>0</v>
      </c>
      <c r="Z137" s="26">
        <v>0</v>
      </c>
      <c r="AA137" s="26">
        <v>95672750</v>
      </c>
      <c r="AB137" s="26">
        <v>770951</v>
      </c>
      <c r="AC137" s="106">
        <v>47808021</v>
      </c>
      <c r="AD137" s="31">
        <f>AC137/E137</f>
        <v>0.32505016695120781</v>
      </c>
    </row>
    <row r="138" spans="1:30">
      <c r="A138" t="s">
        <v>74</v>
      </c>
      <c r="B138">
        <v>2020</v>
      </c>
      <c r="C138" s="45">
        <v>162086357</v>
      </c>
      <c r="D138" s="31">
        <f>(C138-C137)/C138</f>
        <v>-2.7061506478302799E-2</v>
      </c>
      <c r="E138" s="45">
        <v>149679189</v>
      </c>
      <c r="F138" s="10">
        <v>0.92349999999999999</v>
      </c>
      <c r="G138" s="26">
        <v>218379</v>
      </c>
      <c r="H138" s="26">
        <v>0</v>
      </c>
      <c r="I138" s="63">
        <v>273158065</v>
      </c>
      <c r="J138" s="90">
        <v>5202385</v>
      </c>
      <c r="K138" s="99">
        <v>399754172</v>
      </c>
      <c r="L138" s="111">
        <v>126596107</v>
      </c>
      <c r="M138" s="21">
        <f t="shared" si="5"/>
        <v>4.4271479848902465E-2</v>
      </c>
      <c r="N138" s="73">
        <v>1357</v>
      </c>
      <c r="O138" s="26">
        <v>114756716</v>
      </c>
      <c r="P138" s="9">
        <v>1843397</v>
      </c>
      <c r="Q138" s="9">
        <v>79130883</v>
      </c>
      <c r="R138" s="9">
        <v>0</v>
      </c>
      <c r="S138" s="26">
        <v>400984</v>
      </c>
      <c r="T138" s="26">
        <v>132261964</v>
      </c>
      <c r="U138" s="26">
        <v>152961106</v>
      </c>
      <c r="V138" s="26">
        <v>3137551</v>
      </c>
      <c r="W138" s="26">
        <v>0</v>
      </c>
      <c r="X138" s="26">
        <v>-44236</v>
      </c>
      <c r="Y138" s="26">
        <v>0</v>
      </c>
      <c r="Z138" s="26">
        <v>0</v>
      </c>
      <c r="AA138" s="26">
        <v>97315820</v>
      </c>
      <c r="AB138" s="26">
        <v>611172</v>
      </c>
      <c r="AC138" s="106">
        <v>50161466</v>
      </c>
      <c r="AD138" s="31">
        <f>AC138/E138</f>
        <v>0.33512652183063341</v>
      </c>
    </row>
    <row r="139" spans="1:30">
      <c r="A139" t="s">
        <v>74</v>
      </c>
      <c r="B139">
        <v>2021</v>
      </c>
      <c r="C139" s="45">
        <v>165780481</v>
      </c>
      <c r="D139" s="31">
        <f>(C139-C138)/C139</f>
        <v>2.2283226455350916E-2</v>
      </c>
      <c r="E139" s="45">
        <v>150133791</v>
      </c>
      <c r="F139" s="10">
        <v>0.90559999999999996</v>
      </c>
      <c r="G139" s="26">
        <v>298707</v>
      </c>
      <c r="H139" s="26">
        <v>0</v>
      </c>
      <c r="I139" s="63">
        <v>318357488</v>
      </c>
      <c r="J139" s="90">
        <v>7272559</v>
      </c>
      <c r="K139" s="99">
        <v>432661711</v>
      </c>
      <c r="L139" s="111">
        <v>114304223</v>
      </c>
      <c r="M139" s="21">
        <f t="shared" si="5"/>
        <v>-0.1075365693181782</v>
      </c>
      <c r="N139" s="73">
        <v>1420</v>
      </c>
      <c r="O139" s="26">
        <v>115852891</v>
      </c>
      <c r="P139" s="9">
        <v>1866083</v>
      </c>
      <c r="Q139" s="9">
        <v>84219105</v>
      </c>
      <c r="R139" s="9">
        <v>0</v>
      </c>
      <c r="S139" s="26">
        <v>566572</v>
      </c>
      <c r="T139" s="26">
        <v>133253412</v>
      </c>
      <c r="U139" s="26">
        <v>154378970</v>
      </c>
      <c r="V139" s="26">
        <v>3321539</v>
      </c>
      <c r="W139" s="26">
        <v>0</v>
      </c>
      <c r="X139" s="26">
        <v>8540</v>
      </c>
      <c r="Y139" s="26">
        <v>0</v>
      </c>
      <c r="Z139" s="26">
        <v>0</v>
      </c>
      <c r="AA139" s="26">
        <v>129025139</v>
      </c>
      <c r="AB139" s="26">
        <v>500166</v>
      </c>
      <c r="AC139" s="106">
        <v>48417056</v>
      </c>
      <c r="AD139" s="31">
        <f>AC139/E139</f>
        <v>0.32249272916847882</v>
      </c>
    </row>
    <row r="140" spans="1:30">
      <c r="A140" t="s">
        <v>74</v>
      </c>
      <c r="B140">
        <v>2022</v>
      </c>
      <c r="C140" s="45">
        <v>187900007</v>
      </c>
      <c r="D140" s="31">
        <f>(C140-C139)/C140</f>
        <v>0.11771966565174211</v>
      </c>
      <c r="E140" s="45">
        <v>161389306</v>
      </c>
      <c r="F140" s="10">
        <v>0.8589</v>
      </c>
      <c r="G140" s="26">
        <v>5309330</v>
      </c>
      <c r="H140" s="26">
        <v>0</v>
      </c>
      <c r="I140" s="63">
        <v>331002337</v>
      </c>
      <c r="J140" s="90">
        <v>9689363</v>
      </c>
      <c r="K140" s="99">
        <v>468482984</v>
      </c>
      <c r="L140" s="111">
        <v>137480647</v>
      </c>
      <c r="M140" s="21">
        <f t="shared" si="5"/>
        <v>0.16857953832585615</v>
      </c>
      <c r="N140" s="73">
        <v>1398</v>
      </c>
      <c r="O140" s="26">
        <v>118421640</v>
      </c>
      <c r="P140" s="9">
        <v>9642320</v>
      </c>
      <c r="Q140" s="9">
        <v>81081479</v>
      </c>
      <c r="R140" s="9">
        <v>0</v>
      </c>
      <c r="S140" s="26">
        <v>635274</v>
      </c>
      <c r="T140" s="26">
        <v>142005208</v>
      </c>
      <c r="U140" s="26">
        <v>170478456</v>
      </c>
      <c r="V140" s="26">
        <v>1188773</v>
      </c>
      <c r="W140" s="26">
        <v>0</v>
      </c>
      <c r="X140" s="26">
        <v>-60780</v>
      </c>
      <c r="Y140" s="26">
        <v>0</v>
      </c>
      <c r="Z140" s="26">
        <v>0</v>
      </c>
      <c r="AA140" s="26">
        <v>119158127</v>
      </c>
      <c r="AB140" s="26">
        <v>1234085</v>
      </c>
      <c r="AC140" s="106">
        <v>42857744</v>
      </c>
      <c r="AD140" s="31">
        <f>AC140/E140</f>
        <v>0.26555504241402461</v>
      </c>
    </row>
    <row r="141" spans="1:30" s="25" customFormat="1">
      <c r="A141" s="25" t="s">
        <v>74</v>
      </c>
      <c r="B141">
        <v>2023</v>
      </c>
      <c r="C141" s="45">
        <v>195920645</v>
      </c>
      <c r="D141" s="31">
        <f>(C141-C140)/C141</f>
        <v>4.0938197197135609E-2</v>
      </c>
      <c r="E141" s="45">
        <v>173255915</v>
      </c>
      <c r="F141" s="10">
        <v>0.88429999999999997</v>
      </c>
      <c r="G141" s="26">
        <v>1454771</v>
      </c>
      <c r="H141" s="26">
        <v>0</v>
      </c>
      <c r="I141" s="63">
        <v>364877211</v>
      </c>
      <c r="J141" s="90">
        <v>9794195</v>
      </c>
      <c r="K141" s="99">
        <v>508070133</v>
      </c>
      <c r="L141" s="111">
        <v>143192922</v>
      </c>
      <c r="M141" s="21">
        <f t="shared" si="5"/>
        <v>3.9892160312225491E-2</v>
      </c>
      <c r="N141" s="73">
        <v>1465</v>
      </c>
      <c r="O141" s="26">
        <v>126160395</v>
      </c>
      <c r="P141" s="26">
        <v>1896744</v>
      </c>
      <c r="Q141" s="26">
        <v>70947422</v>
      </c>
      <c r="R141" s="26">
        <v>0</v>
      </c>
      <c r="S141" s="26">
        <v>755694</v>
      </c>
      <c r="T141" s="26">
        <v>151899982</v>
      </c>
      <c r="U141" s="26">
        <v>181306382</v>
      </c>
      <c r="V141" s="26">
        <v>2755549</v>
      </c>
      <c r="W141" s="26">
        <v>0</v>
      </c>
      <c r="X141" s="26">
        <v>-71118</v>
      </c>
      <c r="Y141" s="26">
        <v>0</v>
      </c>
      <c r="Z141" s="26">
        <v>0</v>
      </c>
      <c r="AA141" s="26">
        <v>130663793</v>
      </c>
      <c r="AB141" s="26">
        <v>609747</v>
      </c>
      <c r="AC141" s="106">
        <v>55034848</v>
      </c>
      <c r="AD141" s="31">
        <f>AC141/E141</f>
        <v>0.31765061527625188</v>
      </c>
    </row>
    <row r="142" spans="1:30" s="25" customFormat="1">
      <c r="A142" s="25" t="s">
        <v>75</v>
      </c>
      <c r="B142">
        <v>2004</v>
      </c>
      <c r="C142" s="45">
        <v>163688807</v>
      </c>
      <c r="D142" s="31">
        <v>0</v>
      </c>
      <c r="E142" s="45">
        <v>156955315</v>
      </c>
      <c r="F142" s="10">
        <f>E144/C144</f>
        <v>0.89484000673227937</v>
      </c>
      <c r="G142" s="26">
        <v>0</v>
      </c>
      <c r="H142" s="26">
        <v>0</v>
      </c>
      <c r="I142" s="63">
        <v>265209758</v>
      </c>
      <c r="J142" s="90">
        <v>0</v>
      </c>
      <c r="K142" s="99">
        <v>442919355</v>
      </c>
      <c r="L142" s="111">
        <v>177709597</v>
      </c>
      <c r="M142" s="21">
        <v>0</v>
      </c>
      <c r="N142" s="73">
        <v>0</v>
      </c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106">
        <v>51241393</v>
      </c>
      <c r="AD142" s="31">
        <f>AC142/E142</f>
        <v>0.32647121889437131</v>
      </c>
    </row>
    <row r="143" spans="1:30" s="25" customFormat="1">
      <c r="A143" s="25" t="s">
        <v>75</v>
      </c>
      <c r="B143">
        <v>2005</v>
      </c>
      <c r="C143" s="45">
        <v>173847410</v>
      </c>
      <c r="D143" s="31">
        <f>(C143-C142)/C143</f>
        <v>5.8434019810821455E-2</v>
      </c>
      <c r="E143" s="45">
        <v>164671683</v>
      </c>
      <c r="F143" s="26" t="e">
        <v>#DIV/0!</v>
      </c>
      <c r="G143" s="26">
        <v>0</v>
      </c>
      <c r="H143" s="26">
        <v>0</v>
      </c>
      <c r="I143" s="56">
        <v>285397119</v>
      </c>
      <c r="J143" s="90">
        <v>0</v>
      </c>
      <c r="K143" s="96">
        <v>461283464</v>
      </c>
      <c r="L143" s="110">
        <v>175886345</v>
      </c>
      <c r="M143" s="21">
        <f t="shared" ref="M143" si="8">(L143-L142)/L143</f>
        <v>-1.0366080436772963E-2</v>
      </c>
      <c r="N143" s="73">
        <v>0</v>
      </c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106">
        <v>53749003</v>
      </c>
      <c r="AD143" s="31">
        <f>AC143/E143</f>
        <v>0.32640100605518191</v>
      </c>
    </row>
    <row r="144" spans="1:30" s="25" customFormat="1">
      <c r="A144" s="25" t="s">
        <v>75</v>
      </c>
      <c r="B144">
        <v>2006</v>
      </c>
      <c r="C144" s="45">
        <v>192457848</v>
      </c>
      <c r="D144" s="31">
        <f>(C144-C143)/C144</f>
        <v>9.6698774268742738E-2</v>
      </c>
      <c r="E144" s="45">
        <v>172218982</v>
      </c>
      <c r="F144" s="26" t="e">
        <v>#DIV/0!</v>
      </c>
      <c r="G144" s="26">
        <v>0</v>
      </c>
      <c r="H144" s="26">
        <v>0</v>
      </c>
      <c r="I144" s="63">
        <v>306566441</v>
      </c>
      <c r="J144" s="90">
        <v>0</v>
      </c>
      <c r="K144" s="99">
        <v>509443195</v>
      </c>
      <c r="L144" s="111">
        <v>202876754</v>
      </c>
      <c r="M144" s="21">
        <f t="shared" si="5"/>
        <v>0.13303845052647087</v>
      </c>
      <c r="N144" s="73">
        <v>0</v>
      </c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106">
        <v>56537120</v>
      </c>
      <c r="AD144" s="31">
        <f>AC144/E144</f>
        <v>0.32828622805353708</v>
      </c>
    </row>
    <row r="145" spans="1:30" s="25" customFormat="1">
      <c r="A145" s="25" t="s">
        <v>75</v>
      </c>
      <c r="B145">
        <v>2007</v>
      </c>
      <c r="C145" s="45">
        <v>207057598</v>
      </c>
      <c r="D145" s="31">
        <f>(C145-C144)/C145</f>
        <v>7.0510573584457406E-2</v>
      </c>
      <c r="E145" s="45">
        <v>185604339</v>
      </c>
      <c r="F145" s="26" t="e">
        <v>#DIV/0!</v>
      </c>
      <c r="G145" s="26">
        <v>0</v>
      </c>
      <c r="H145" s="26">
        <v>0</v>
      </c>
      <c r="I145" s="63">
        <v>352667894</v>
      </c>
      <c r="J145" s="90">
        <v>0</v>
      </c>
      <c r="K145" s="99">
        <v>550178746</v>
      </c>
      <c r="L145" s="111">
        <v>197510852</v>
      </c>
      <c r="M145" s="21">
        <f t="shared" si="5"/>
        <v>-2.7167631275267851E-2</v>
      </c>
      <c r="N145" s="73">
        <v>0</v>
      </c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106">
        <v>60327185</v>
      </c>
      <c r="AD145" s="31">
        <f>AC145/E145</f>
        <v>0.32503111363145448</v>
      </c>
    </row>
    <row r="146" spans="1:30" s="25" customFormat="1">
      <c r="A146" s="25" t="s">
        <v>75</v>
      </c>
      <c r="B146">
        <v>2008</v>
      </c>
      <c r="C146" s="45">
        <v>223570560</v>
      </c>
      <c r="D146" s="31">
        <f>(C146-C145)/C146</f>
        <v>7.3860180875335288E-2</v>
      </c>
      <c r="E146" s="45">
        <v>200180000</v>
      </c>
      <c r="F146" s="26" t="e">
        <v>#DIV/0!</v>
      </c>
      <c r="G146" s="26">
        <v>0</v>
      </c>
      <c r="H146" s="26">
        <v>0</v>
      </c>
      <c r="I146" s="63">
        <v>343409313</v>
      </c>
      <c r="J146" s="90">
        <v>0</v>
      </c>
      <c r="K146" s="99">
        <v>540887851</v>
      </c>
      <c r="L146" s="111">
        <v>197478528</v>
      </c>
      <c r="M146" s="21">
        <f t="shared" si="5"/>
        <v>-1.6368361830203636E-4</v>
      </c>
      <c r="N146" s="73">
        <v>0</v>
      </c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106">
        <v>65566875</v>
      </c>
      <c r="AD146" s="31">
        <f>AC146/E146</f>
        <v>0.3275395893695674</v>
      </c>
    </row>
    <row r="147" spans="1:30" s="25" customFormat="1">
      <c r="A147" s="25" t="s">
        <v>75</v>
      </c>
      <c r="B147">
        <v>2009</v>
      </c>
      <c r="C147" s="45">
        <v>188525154</v>
      </c>
      <c r="D147" s="31">
        <f>(C147-C146)/C147</f>
        <v>-0.18589246716647689</v>
      </c>
      <c r="E147" s="45">
        <v>213105222</v>
      </c>
      <c r="F147" s="26" t="e">
        <v>#DIV/0!</v>
      </c>
      <c r="G147" s="26">
        <v>0</v>
      </c>
      <c r="H147" s="26">
        <v>0</v>
      </c>
      <c r="I147" s="63">
        <v>279134020</v>
      </c>
      <c r="J147" s="90">
        <v>0</v>
      </c>
      <c r="K147" s="99">
        <v>476158678</v>
      </c>
      <c r="L147" s="111">
        <v>197024658</v>
      </c>
      <c r="M147" s="21">
        <f t="shared" si="5"/>
        <v>-2.3036202910196144E-3</v>
      </c>
      <c r="N147" s="73">
        <v>0</v>
      </c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106">
        <v>66613881</v>
      </c>
      <c r="AD147" s="31">
        <f>AC147/E147</f>
        <v>0.3125868074692229</v>
      </c>
    </row>
    <row r="148" spans="1:30" s="25" customFormat="1">
      <c r="A148" s="25" t="s">
        <v>75</v>
      </c>
      <c r="B148">
        <v>2010</v>
      </c>
      <c r="C148" s="45">
        <v>218273732</v>
      </c>
      <c r="D148" s="31">
        <f>(C148-C147)/C148</f>
        <v>0.13629023395265905</v>
      </c>
      <c r="E148" s="45">
        <v>214883155</v>
      </c>
      <c r="F148" s="26" t="e">
        <v>#DIV/0!</v>
      </c>
      <c r="G148" s="26">
        <v>0</v>
      </c>
      <c r="H148" s="26">
        <v>0</v>
      </c>
      <c r="I148" s="63">
        <v>306059966</v>
      </c>
      <c r="J148" s="90">
        <v>0</v>
      </c>
      <c r="K148" s="99">
        <v>582453551</v>
      </c>
      <c r="L148" s="111">
        <v>276393585</v>
      </c>
      <c r="M148" s="21">
        <f t="shared" si="5"/>
        <v>0.28715907787801948</v>
      </c>
      <c r="N148" s="73">
        <v>0</v>
      </c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106">
        <v>68966076</v>
      </c>
      <c r="AD148" s="31">
        <f>AC148/E148</f>
        <v>0.32094686993961907</v>
      </c>
    </row>
    <row r="149" spans="1:30">
      <c r="A149" t="s">
        <v>75</v>
      </c>
      <c r="B149">
        <v>2011</v>
      </c>
      <c r="C149" s="45">
        <v>227904246</v>
      </c>
      <c r="D149" s="31">
        <f>(C149-C148)/C149</f>
        <v>4.2256843253372298E-2</v>
      </c>
      <c r="E149" s="45">
        <v>224410736</v>
      </c>
      <c r="F149" s="10">
        <v>0.98470000000000002</v>
      </c>
      <c r="G149" s="26">
        <v>5028024</v>
      </c>
      <c r="H149" s="26">
        <v>0</v>
      </c>
      <c r="I149" s="63">
        <v>350145672</v>
      </c>
      <c r="J149" s="90">
        <v>21059676</v>
      </c>
      <c r="K149" s="99">
        <v>620946775</v>
      </c>
      <c r="L149" s="111">
        <v>270801103</v>
      </c>
      <c r="M149" s="21">
        <f t="shared" si="5"/>
        <v>-2.065162193966396E-2</v>
      </c>
      <c r="N149" s="73">
        <v>3168</v>
      </c>
      <c r="O149" s="26">
        <v>164875956</v>
      </c>
      <c r="P149" s="9">
        <v>2646936</v>
      </c>
      <c r="Q149" s="9">
        <v>230209640</v>
      </c>
      <c r="R149" s="9">
        <v>0</v>
      </c>
      <c r="S149" s="26">
        <v>379815</v>
      </c>
      <c r="T149" s="26">
        <v>193184182</v>
      </c>
      <c r="U149" s="26">
        <v>199621898</v>
      </c>
      <c r="V149" s="26">
        <v>778774</v>
      </c>
      <c r="W149" s="26">
        <v>0</v>
      </c>
      <c r="X149" s="26">
        <v>962402</v>
      </c>
      <c r="Y149" s="26">
        <v>0</v>
      </c>
      <c r="Z149" s="26">
        <v>0</v>
      </c>
      <c r="AA149" s="26">
        <v>258747437</v>
      </c>
      <c r="AB149" s="26">
        <v>1415874</v>
      </c>
      <c r="AC149" s="106">
        <v>68610196</v>
      </c>
      <c r="AD149" s="31">
        <f>AC149/E149</f>
        <v>0.30573490922466384</v>
      </c>
    </row>
    <row r="150" spans="1:30">
      <c r="A150" t="s">
        <v>75</v>
      </c>
      <c r="B150">
        <v>2012</v>
      </c>
      <c r="C150" s="45">
        <v>242753583</v>
      </c>
      <c r="D150" s="31">
        <f>(C150-C149)/C150</f>
        <v>6.1170413291077974E-2</v>
      </c>
      <c r="E150" s="45">
        <v>235652594</v>
      </c>
      <c r="F150" s="10">
        <v>0.97070000000000001</v>
      </c>
      <c r="G150" s="26">
        <v>993754</v>
      </c>
      <c r="H150" s="26">
        <v>0</v>
      </c>
      <c r="I150" s="63">
        <v>349611321</v>
      </c>
      <c r="J150" s="90">
        <v>27411400</v>
      </c>
      <c r="K150" s="99">
        <v>613431750</v>
      </c>
      <c r="L150" s="111">
        <v>263820429</v>
      </c>
      <c r="M150" s="21">
        <f t="shared" si="5"/>
        <v>-2.6459944843770986E-2</v>
      </c>
      <c r="N150" s="73">
        <v>2959</v>
      </c>
      <c r="O150" s="26">
        <v>172770054</v>
      </c>
      <c r="P150" s="9">
        <v>1913431</v>
      </c>
      <c r="Q150" s="9">
        <v>224465989</v>
      </c>
      <c r="R150" s="9">
        <v>0</v>
      </c>
      <c r="S150" s="26">
        <v>376279</v>
      </c>
      <c r="T150" s="26">
        <v>203740394</v>
      </c>
      <c r="U150" s="26">
        <v>211418000</v>
      </c>
      <c r="V150" s="26">
        <v>1447776</v>
      </c>
      <c r="W150" s="26">
        <v>0</v>
      </c>
      <c r="X150" s="26">
        <v>961415</v>
      </c>
      <c r="Y150" s="26">
        <v>0</v>
      </c>
      <c r="Z150" s="26">
        <v>0</v>
      </c>
      <c r="AA150" s="26">
        <v>256129303</v>
      </c>
      <c r="AB150" s="26">
        <v>1482653</v>
      </c>
      <c r="AC150" s="106">
        <v>69923315</v>
      </c>
      <c r="AD150" s="31">
        <f>AC150/E150</f>
        <v>0.2967220254745</v>
      </c>
    </row>
    <row r="151" spans="1:30">
      <c r="A151" t="s">
        <v>75</v>
      </c>
      <c r="B151">
        <v>2013</v>
      </c>
      <c r="C151" s="45">
        <v>265977111</v>
      </c>
      <c r="D151" s="31">
        <f>(C151-C150)/C151</f>
        <v>8.7314009512645618E-2</v>
      </c>
      <c r="E151" s="45">
        <v>237487394</v>
      </c>
      <c r="F151" s="10">
        <v>0.89290000000000003</v>
      </c>
      <c r="G151" s="26">
        <v>14051018</v>
      </c>
      <c r="H151" s="26">
        <v>0</v>
      </c>
      <c r="I151" s="63">
        <v>389374734</v>
      </c>
      <c r="J151" s="90">
        <v>27325752</v>
      </c>
      <c r="K151" s="99">
        <v>645239650</v>
      </c>
      <c r="L151" s="111">
        <v>255864916</v>
      </c>
      <c r="M151" s="21">
        <f t="shared" ref="M151:M214" si="9">(L151-L150)/L151</f>
        <v>-3.1092629362284276E-2</v>
      </c>
      <c r="N151" s="73">
        <v>2885</v>
      </c>
      <c r="O151" s="26">
        <v>182060467</v>
      </c>
      <c r="P151" s="9">
        <v>1792116</v>
      </c>
      <c r="Q151" s="9">
        <v>211510344</v>
      </c>
      <c r="R151" s="9">
        <v>0</v>
      </c>
      <c r="S151" s="26">
        <v>388461</v>
      </c>
      <c r="T151" s="26">
        <v>206214983</v>
      </c>
      <c r="U151" s="26">
        <v>222286211</v>
      </c>
      <c r="V151" s="26">
        <v>1017239</v>
      </c>
      <c r="W151" s="26">
        <v>0</v>
      </c>
      <c r="X151" s="26">
        <v>439337</v>
      </c>
      <c r="Y151" s="26">
        <v>0</v>
      </c>
      <c r="Z151" s="26">
        <v>0</v>
      </c>
      <c r="AA151" s="26">
        <v>279942310</v>
      </c>
      <c r="AB151" s="26">
        <v>1296891</v>
      </c>
      <c r="AC151" s="106">
        <v>68436983</v>
      </c>
      <c r="AD151" s="31">
        <f>AC151/E151</f>
        <v>0.28817101340545259</v>
      </c>
    </row>
    <row r="152" spans="1:30">
      <c r="A152" t="s">
        <v>75</v>
      </c>
      <c r="B152">
        <v>2014</v>
      </c>
      <c r="C152" s="45">
        <v>282265235</v>
      </c>
      <c r="D152" s="31">
        <f>(C152-C151)/C152</f>
        <v>5.7705030518547563E-2</v>
      </c>
      <c r="E152" s="45">
        <v>249412416</v>
      </c>
      <c r="F152" s="10">
        <v>0.88360000000000005</v>
      </c>
      <c r="G152" s="26">
        <v>18342138</v>
      </c>
      <c r="H152" s="26">
        <v>0</v>
      </c>
      <c r="I152" s="63">
        <v>445903285</v>
      </c>
      <c r="J152" s="90">
        <v>29129565</v>
      </c>
      <c r="K152" s="99">
        <v>702865090</v>
      </c>
      <c r="L152" s="111">
        <v>256961805</v>
      </c>
      <c r="M152" s="21">
        <f t="shared" si="9"/>
        <v>4.2686849899735103E-3</v>
      </c>
      <c r="N152" s="73">
        <v>2832</v>
      </c>
      <c r="O152" s="26">
        <v>190841397</v>
      </c>
      <c r="P152" s="9">
        <v>1669210</v>
      </c>
      <c r="Q152" s="9">
        <v>205817091</v>
      </c>
      <c r="R152" s="9">
        <v>0</v>
      </c>
      <c r="S152" s="26">
        <v>379400</v>
      </c>
      <c r="T152" s="26">
        <v>216361306</v>
      </c>
      <c r="U152" s="26">
        <v>230524561</v>
      </c>
      <c r="V152" s="26">
        <v>2233274</v>
      </c>
      <c r="W152" s="26">
        <v>0</v>
      </c>
      <c r="X152" s="26">
        <v>208245</v>
      </c>
      <c r="Y152" s="26">
        <v>0</v>
      </c>
      <c r="Z152" s="26">
        <v>0</v>
      </c>
      <c r="AA152" s="26">
        <v>321418792</v>
      </c>
      <c r="AB152" s="26">
        <v>2035697</v>
      </c>
      <c r="AC152" s="106">
        <v>75138017</v>
      </c>
      <c r="AD152" s="31">
        <f>AC152/E152</f>
        <v>0.30126013053014972</v>
      </c>
    </row>
    <row r="153" spans="1:30">
      <c r="A153" t="s">
        <v>75</v>
      </c>
      <c r="B153">
        <v>2015</v>
      </c>
      <c r="C153" s="45">
        <v>290387552</v>
      </c>
      <c r="D153" s="31">
        <f>(C153-C152)/C153</f>
        <v>2.7970610117612756E-2</v>
      </c>
      <c r="E153" s="45">
        <v>258830469</v>
      </c>
      <c r="F153" s="10">
        <v>0.89129999999999998</v>
      </c>
      <c r="G153" s="26">
        <v>14830117</v>
      </c>
      <c r="H153" s="26">
        <v>0</v>
      </c>
      <c r="I153" s="63">
        <v>468842406</v>
      </c>
      <c r="J153" s="90">
        <v>26696203</v>
      </c>
      <c r="K153" s="99">
        <v>716196075</v>
      </c>
      <c r="L153" s="111">
        <v>247353669</v>
      </c>
      <c r="M153" s="21">
        <f t="shared" si="9"/>
        <v>-3.8843717333337795E-2</v>
      </c>
      <c r="N153" s="73">
        <v>2935</v>
      </c>
      <c r="O153" s="26">
        <v>202241747</v>
      </c>
      <c r="P153" s="9">
        <v>2464584</v>
      </c>
      <c r="Q153" s="9">
        <v>198335251</v>
      </c>
      <c r="R153" s="9">
        <v>0</v>
      </c>
      <c r="S153" s="26">
        <v>382935</v>
      </c>
      <c r="T153" s="26">
        <v>222902435</v>
      </c>
      <c r="U153" s="26">
        <v>244065862</v>
      </c>
      <c r="V153" s="26">
        <v>3855636</v>
      </c>
      <c r="W153" s="26">
        <v>0</v>
      </c>
      <c r="X153" s="26">
        <v>-117226</v>
      </c>
      <c r="Y153" s="26">
        <v>365178</v>
      </c>
      <c r="Z153" s="26">
        <v>281545</v>
      </c>
      <c r="AA153" s="26">
        <v>324498896</v>
      </c>
      <c r="AB153" s="26">
        <v>939734</v>
      </c>
      <c r="AC153" s="106">
        <v>75728065</v>
      </c>
      <c r="AD153" s="31">
        <f>AC153/E153</f>
        <v>0.29257786107090816</v>
      </c>
    </row>
    <row r="154" spans="1:30">
      <c r="A154" t="s">
        <v>75</v>
      </c>
      <c r="B154">
        <v>2016</v>
      </c>
      <c r="C154" s="45">
        <v>296191157</v>
      </c>
      <c r="D154" s="31">
        <f>(C154-C153)/C154</f>
        <v>1.9594119752872972E-2</v>
      </c>
      <c r="E154" s="45">
        <v>267185278</v>
      </c>
      <c r="F154" s="10">
        <v>0.90210000000000001</v>
      </c>
      <c r="G154" s="26">
        <v>7367702</v>
      </c>
      <c r="H154" s="26">
        <v>0</v>
      </c>
      <c r="I154" s="63">
        <v>483754036</v>
      </c>
      <c r="J154" s="90">
        <v>29558321</v>
      </c>
      <c r="K154" s="99">
        <v>785505294</v>
      </c>
      <c r="L154" s="111">
        <v>301751258</v>
      </c>
      <c r="M154" s="21">
        <f t="shared" si="9"/>
        <v>0.18027294852238859</v>
      </c>
      <c r="N154" s="73">
        <v>2856</v>
      </c>
      <c r="O154" s="26">
        <v>210091665</v>
      </c>
      <c r="P154" s="9">
        <v>2097809</v>
      </c>
      <c r="Q154" s="9">
        <v>247218762</v>
      </c>
      <c r="R154" s="9">
        <v>0</v>
      </c>
      <c r="S154" s="26">
        <v>382935</v>
      </c>
      <c r="T154" s="26">
        <v>228833467</v>
      </c>
      <c r="U154" s="26">
        <v>253968014</v>
      </c>
      <c r="V154" s="26">
        <v>4508191</v>
      </c>
      <c r="W154" s="26">
        <v>0</v>
      </c>
      <c r="X154" s="26">
        <v>-114914</v>
      </c>
      <c r="Y154" s="26">
        <v>319614</v>
      </c>
      <c r="Z154" s="26">
        <v>494810</v>
      </c>
      <c r="AA154" s="26">
        <v>316913844</v>
      </c>
      <c r="AB154" s="26">
        <v>788929</v>
      </c>
      <c r="AC154" s="106">
        <v>78825151</v>
      </c>
      <c r="AD154" s="31">
        <f>AC154/E154</f>
        <v>0.29502056247275721</v>
      </c>
    </row>
    <row r="155" spans="1:30">
      <c r="A155" t="s">
        <v>75</v>
      </c>
      <c r="B155">
        <v>2017</v>
      </c>
      <c r="C155" s="45">
        <v>342077016</v>
      </c>
      <c r="D155" s="31">
        <f>(C155-C154)/C155</f>
        <v>0.13413897120758325</v>
      </c>
      <c r="E155" s="45">
        <v>276397506</v>
      </c>
      <c r="F155" s="10">
        <v>0.80800000000000005</v>
      </c>
      <c r="G155" s="26">
        <v>9854680</v>
      </c>
      <c r="H155" s="26">
        <v>0</v>
      </c>
      <c r="I155" s="63">
        <v>578647484</v>
      </c>
      <c r="J155" s="90">
        <v>64185723</v>
      </c>
      <c r="K155" s="99">
        <v>881246458</v>
      </c>
      <c r="L155" s="111">
        <v>302598974</v>
      </c>
      <c r="M155" s="21">
        <f t="shared" si="9"/>
        <v>2.8014503446399655E-3</v>
      </c>
      <c r="N155" s="73">
        <v>2913</v>
      </c>
      <c r="O155" s="26">
        <v>217905771</v>
      </c>
      <c r="P155" s="9">
        <v>2272379</v>
      </c>
      <c r="Q155" s="9">
        <v>240368885</v>
      </c>
      <c r="R155" s="9">
        <v>0</v>
      </c>
      <c r="S155" s="26">
        <v>369554</v>
      </c>
      <c r="T155" s="26">
        <v>239263805</v>
      </c>
      <c r="U155" s="26">
        <v>263450692</v>
      </c>
      <c r="V155" s="26">
        <v>3977968</v>
      </c>
      <c r="W155" s="26">
        <v>0</v>
      </c>
      <c r="X155" s="26">
        <v>-74061</v>
      </c>
      <c r="Y155" s="26">
        <v>361431</v>
      </c>
      <c r="Z155" s="26">
        <v>682014</v>
      </c>
      <c r="AA155" s="26">
        <v>355306266</v>
      </c>
      <c r="AB155" s="26">
        <v>607953</v>
      </c>
      <c r="AC155" s="106">
        <v>80982072</v>
      </c>
      <c r="AD155" s="31">
        <f>AC155/E155</f>
        <v>0.29299132677412798</v>
      </c>
    </row>
    <row r="156" spans="1:30">
      <c r="A156" t="s">
        <v>75</v>
      </c>
      <c r="B156">
        <v>2018</v>
      </c>
      <c r="C156" s="45">
        <v>304017992</v>
      </c>
      <c r="D156" s="31">
        <f>(C156-C155)/C156</f>
        <v>-0.12518674881583983</v>
      </c>
      <c r="E156" s="45">
        <v>303186987</v>
      </c>
      <c r="F156" s="10">
        <v>0.99729999999999996</v>
      </c>
      <c r="G156" s="26">
        <v>-1154738</v>
      </c>
      <c r="H156" s="26">
        <v>0</v>
      </c>
      <c r="I156" s="63">
        <v>589226985</v>
      </c>
      <c r="J156" s="90">
        <v>23971109</v>
      </c>
      <c r="K156" s="99">
        <v>929863545</v>
      </c>
      <c r="L156" s="111">
        <v>340636985</v>
      </c>
      <c r="M156" s="21">
        <f t="shared" si="9"/>
        <v>0.11166729590446557</v>
      </c>
      <c r="N156" s="73">
        <v>3097</v>
      </c>
      <c r="O156" s="26">
        <v>226278657</v>
      </c>
      <c r="P156" s="9">
        <v>3238941</v>
      </c>
      <c r="Q156" s="9">
        <v>276008029</v>
      </c>
      <c r="R156" s="9">
        <v>0</v>
      </c>
      <c r="S156" s="26">
        <v>450299</v>
      </c>
      <c r="T156" s="26">
        <v>253055700</v>
      </c>
      <c r="U156" s="26">
        <v>273447672</v>
      </c>
      <c r="V156" s="26">
        <v>7155236</v>
      </c>
      <c r="W156" s="26">
        <v>0</v>
      </c>
      <c r="X156" s="26">
        <v>-101281</v>
      </c>
      <c r="Y156" s="26">
        <v>379068</v>
      </c>
      <c r="Z156" s="26">
        <v>699994</v>
      </c>
      <c r="AA156" s="26">
        <v>371182676</v>
      </c>
      <c r="AB156" s="26">
        <v>598713</v>
      </c>
      <c r="AC156" s="106">
        <v>83810630</v>
      </c>
      <c r="AD156" s="31">
        <f>AC156/E156</f>
        <v>0.27643214779531416</v>
      </c>
    </row>
    <row r="157" spans="1:30">
      <c r="A157" t="s">
        <v>75</v>
      </c>
      <c r="B157">
        <v>2019</v>
      </c>
      <c r="C157" s="45">
        <v>378413525</v>
      </c>
      <c r="D157" s="31">
        <f>(C157-C156)/C157</f>
        <v>0.1965985042421515</v>
      </c>
      <c r="E157" s="45">
        <v>310876943</v>
      </c>
      <c r="F157" s="10">
        <v>0.82150000000000001</v>
      </c>
      <c r="G157" s="26">
        <v>46594586</v>
      </c>
      <c r="H157" s="26">
        <v>0</v>
      </c>
      <c r="I157" s="63">
        <v>613781283</v>
      </c>
      <c r="J157" s="90">
        <v>32013407</v>
      </c>
      <c r="K157" s="99">
        <v>950209678</v>
      </c>
      <c r="L157" s="111">
        <v>336428395</v>
      </c>
      <c r="M157" s="21">
        <f t="shared" si="9"/>
        <v>-1.2509615902070335E-2</v>
      </c>
      <c r="N157" s="73">
        <v>3194</v>
      </c>
      <c r="O157" s="26">
        <v>240312599</v>
      </c>
      <c r="P157" s="9">
        <v>2936385</v>
      </c>
      <c r="Q157" s="9">
        <v>273777067</v>
      </c>
      <c r="R157" s="9">
        <v>0</v>
      </c>
      <c r="S157" s="26">
        <v>719817</v>
      </c>
      <c r="T157" s="26">
        <v>265806406</v>
      </c>
      <c r="U157" s="26">
        <v>292687181</v>
      </c>
      <c r="V157" s="26">
        <v>53133930</v>
      </c>
      <c r="W157" s="26">
        <v>0</v>
      </c>
      <c r="X157" s="26">
        <v>0</v>
      </c>
      <c r="Y157" s="26">
        <v>353228</v>
      </c>
      <c r="Z157" s="26">
        <v>579007</v>
      </c>
      <c r="AA157" s="26">
        <v>382450518</v>
      </c>
      <c r="AB157" s="26">
        <v>579007</v>
      </c>
      <c r="AC157" s="106">
        <v>89586635</v>
      </c>
      <c r="AD157" s="31">
        <f>AC157/E157</f>
        <v>0.28817394476244579</v>
      </c>
    </row>
    <row r="158" spans="1:30">
      <c r="A158" t="s">
        <v>75</v>
      </c>
      <c r="B158">
        <v>2020</v>
      </c>
      <c r="C158" s="45">
        <v>361744489</v>
      </c>
      <c r="D158" s="31">
        <f>(C158-C157)/C158</f>
        <v>-4.6079585195836943E-2</v>
      </c>
      <c r="E158" s="45">
        <v>316245749</v>
      </c>
      <c r="F158" s="10">
        <v>0.87419999999999998</v>
      </c>
      <c r="G158" s="26">
        <v>12740102</v>
      </c>
      <c r="H158" s="26">
        <v>0</v>
      </c>
      <c r="I158" s="63">
        <v>619076584</v>
      </c>
      <c r="J158" s="90">
        <v>42818387</v>
      </c>
      <c r="K158" s="99">
        <v>941659821</v>
      </c>
      <c r="L158" s="111">
        <v>322583237</v>
      </c>
      <c r="M158" s="21">
        <f t="shared" si="9"/>
        <v>-4.2919644953528693E-2</v>
      </c>
      <c r="N158" s="73">
        <v>3393</v>
      </c>
      <c r="O158" s="26">
        <v>248467245</v>
      </c>
      <c r="P158" s="9">
        <v>2786095</v>
      </c>
      <c r="Q158" s="9">
        <v>265733563</v>
      </c>
      <c r="R158" s="9">
        <v>0</v>
      </c>
      <c r="S158" s="26">
        <v>736201</v>
      </c>
      <c r="T158" s="26">
        <v>267394261</v>
      </c>
      <c r="U158" s="26">
        <v>292896855</v>
      </c>
      <c r="V158" s="26">
        <v>25627460</v>
      </c>
      <c r="W158" s="26">
        <v>0</v>
      </c>
      <c r="X158" s="26">
        <v>0</v>
      </c>
      <c r="Y158" s="26">
        <v>133339</v>
      </c>
      <c r="Z158" s="26">
        <v>401787</v>
      </c>
      <c r="AA158" s="26">
        <v>357051925</v>
      </c>
      <c r="AB158" s="26">
        <v>401787</v>
      </c>
      <c r="AC158" s="106">
        <v>92795903</v>
      </c>
      <c r="AD158" s="31">
        <f>AC158/E158</f>
        <v>0.29342972448935589</v>
      </c>
    </row>
    <row r="159" spans="1:30">
      <c r="A159" t="s">
        <v>75</v>
      </c>
      <c r="B159">
        <v>2021</v>
      </c>
      <c r="C159" s="45">
        <v>341786596</v>
      </c>
      <c r="D159" s="31">
        <f>(C159-C158)/C159</f>
        <v>-5.8392848735355322E-2</v>
      </c>
      <c r="E159" s="45">
        <v>329252732</v>
      </c>
      <c r="F159" s="10">
        <v>0.96330000000000005</v>
      </c>
      <c r="G159" s="26">
        <v>2686303</v>
      </c>
      <c r="H159" s="26">
        <v>0</v>
      </c>
      <c r="I159" s="63">
        <v>736297656</v>
      </c>
      <c r="J159" s="90">
        <v>25478475</v>
      </c>
      <c r="K159" s="99">
        <v>1075022921</v>
      </c>
      <c r="L159" s="111">
        <v>338725265</v>
      </c>
      <c r="M159" s="21">
        <f t="shared" si="9"/>
        <v>4.7655222883949917E-2</v>
      </c>
      <c r="N159" s="73">
        <v>3201</v>
      </c>
      <c r="O159" s="26">
        <v>258854136</v>
      </c>
      <c r="P159" s="9">
        <v>4711155</v>
      </c>
      <c r="Q159" s="9">
        <v>276510834</v>
      </c>
      <c r="R159" s="9">
        <v>0</v>
      </c>
      <c r="S159" s="26">
        <v>633405</v>
      </c>
      <c r="T159" s="26">
        <v>273125147</v>
      </c>
      <c r="U159" s="26">
        <v>305199314</v>
      </c>
      <c r="V159" s="26">
        <v>10831207</v>
      </c>
      <c r="W159" s="26">
        <v>0</v>
      </c>
      <c r="X159" s="26">
        <v>0</v>
      </c>
      <c r="Y159" s="26">
        <v>164782</v>
      </c>
      <c r="Z159" s="26">
        <v>277600</v>
      </c>
      <c r="AA159" s="26">
        <v>464604164</v>
      </c>
      <c r="AB159" s="26">
        <v>277600</v>
      </c>
      <c r="AC159" s="106">
        <v>96879829</v>
      </c>
      <c r="AD159" s="31">
        <f>AC159/E159</f>
        <v>0.29424153419021593</v>
      </c>
    </row>
    <row r="160" spans="1:30">
      <c r="A160" t="s">
        <v>75</v>
      </c>
      <c r="B160">
        <v>2022</v>
      </c>
      <c r="C160" s="45">
        <v>415893981</v>
      </c>
      <c r="D160" s="31">
        <f>(C160-C159)/C160</f>
        <v>0.17818816425717882</v>
      </c>
      <c r="E160" s="45">
        <v>354416581</v>
      </c>
      <c r="F160" s="10">
        <v>0.85219999999999996</v>
      </c>
      <c r="G160" s="26">
        <v>16298458</v>
      </c>
      <c r="H160" s="26">
        <v>0</v>
      </c>
      <c r="I160" s="63">
        <v>723738920</v>
      </c>
      <c r="J160" s="90">
        <v>52721702</v>
      </c>
      <c r="K160" s="99">
        <v>1095002497</v>
      </c>
      <c r="L160" s="111">
        <v>371263577</v>
      </c>
      <c r="M160" s="21">
        <f t="shared" si="9"/>
        <v>8.7642079686152466E-2</v>
      </c>
      <c r="N160" s="73">
        <v>3362</v>
      </c>
      <c r="O160" s="26">
        <v>280238700</v>
      </c>
      <c r="P160" s="9">
        <v>5085492</v>
      </c>
      <c r="Q160" s="9">
        <v>297048684</v>
      </c>
      <c r="R160" s="9">
        <v>0</v>
      </c>
      <c r="S160" s="26">
        <v>747689</v>
      </c>
      <c r="T160" s="26">
        <v>299301093</v>
      </c>
      <c r="U160" s="26">
        <v>340521028</v>
      </c>
      <c r="V160" s="26">
        <v>22131718</v>
      </c>
      <c r="W160" s="26">
        <v>0</v>
      </c>
      <c r="X160" s="26">
        <v>-19697</v>
      </c>
      <c r="Y160" s="26">
        <v>167437</v>
      </c>
      <c r="Z160" s="26">
        <v>539230</v>
      </c>
      <c r="AA160" s="26">
        <v>407344987</v>
      </c>
      <c r="AB160" s="26">
        <v>519533</v>
      </c>
      <c r="AC160" s="106">
        <v>101140010</v>
      </c>
      <c r="AD160" s="31">
        <f>AC160/E160</f>
        <v>0.28537042402087842</v>
      </c>
    </row>
    <row r="161" spans="1:30">
      <c r="A161" t="s">
        <v>75</v>
      </c>
      <c r="B161">
        <v>2023</v>
      </c>
      <c r="C161" s="45">
        <v>424528036</v>
      </c>
      <c r="D161" s="31">
        <f>(C161-C160)/C161</f>
        <v>2.0338008960143213E-2</v>
      </c>
      <c r="E161" s="45">
        <v>384746576</v>
      </c>
      <c r="F161" s="10">
        <v>0.90629999999999999</v>
      </c>
      <c r="G161" s="26">
        <v>8974892</v>
      </c>
      <c r="H161" s="26">
        <v>0</v>
      </c>
      <c r="I161" s="63">
        <v>777716673</v>
      </c>
      <c r="J161" s="90">
        <v>30180533</v>
      </c>
      <c r="K161" s="99">
        <v>1146008194</v>
      </c>
      <c r="L161" s="111">
        <v>368291521</v>
      </c>
      <c r="M161" s="21">
        <f t="shared" si="9"/>
        <v>-8.0698463867160276E-3</v>
      </c>
      <c r="N161" s="73">
        <v>3725</v>
      </c>
      <c r="O161" s="26">
        <v>303278859</v>
      </c>
      <c r="P161" s="9">
        <v>5577980</v>
      </c>
      <c r="Q161" s="9">
        <v>287665627</v>
      </c>
      <c r="R161" s="9">
        <v>0</v>
      </c>
      <c r="S161" s="26">
        <v>857957</v>
      </c>
      <c r="T161" s="26">
        <v>320025972</v>
      </c>
      <c r="U161" s="26">
        <v>370160726</v>
      </c>
      <c r="V161" s="26">
        <v>23329624</v>
      </c>
      <c r="W161" s="26">
        <v>0</v>
      </c>
      <c r="X161" s="26">
        <v>134060</v>
      </c>
      <c r="Y161" s="26">
        <v>147139</v>
      </c>
      <c r="Z161" s="26">
        <v>723093</v>
      </c>
      <c r="AA161" s="26">
        <v>433609129</v>
      </c>
      <c r="AB161" s="26">
        <v>857153</v>
      </c>
      <c r="AC161" s="106">
        <v>111847181</v>
      </c>
      <c r="AD161" s="31">
        <f>AC161/E161</f>
        <v>0.29070351232963282</v>
      </c>
    </row>
    <row r="162" spans="1:30">
      <c r="A162" t="s">
        <v>76</v>
      </c>
      <c r="B162" s="36">
        <v>2004</v>
      </c>
      <c r="C162" s="56">
        <v>98702171</v>
      </c>
      <c r="D162" s="102">
        <v>0</v>
      </c>
      <c r="E162" s="56">
        <v>95175725</v>
      </c>
      <c r="F162" s="102">
        <v>0</v>
      </c>
      <c r="G162" s="80">
        <v>0</v>
      </c>
      <c r="H162" s="80">
        <v>0</v>
      </c>
      <c r="I162" s="56">
        <v>87005961</v>
      </c>
      <c r="J162" s="80">
        <v>9052769</v>
      </c>
      <c r="K162" s="97">
        <v>130932375</v>
      </c>
      <c r="L162" s="110">
        <v>43926414</v>
      </c>
      <c r="M162" s="21">
        <v>0</v>
      </c>
      <c r="N162" s="103" t="s">
        <v>66</v>
      </c>
      <c r="O162" s="80">
        <v>72287968</v>
      </c>
      <c r="P162" s="104">
        <f>1256731+44236338</f>
        <v>45493069</v>
      </c>
      <c r="Q162" s="36"/>
      <c r="R162" s="36">
        <v>0</v>
      </c>
      <c r="S162" s="80">
        <v>353408</v>
      </c>
      <c r="T162" s="80">
        <v>82467238</v>
      </c>
      <c r="U162" s="80">
        <v>80780496</v>
      </c>
      <c r="V162" s="80">
        <v>43851768</v>
      </c>
      <c r="W162" s="80"/>
      <c r="X162" s="80">
        <v>0</v>
      </c>
      <c r="Y162" s="80"/>
      <c r="Z162" s="80"/>
      <c r="AA162" s="80" t="s">
        <v>66</v>
      </c>
      <c r="AB162" s="80">
        <v>2410823</v>
      </c>
      <c r="AC162" s="106">
        <v>44236338</v>
      </c>
      <c r="AD162" s="31">
        <f>AC162/E162</f>
        <v>0.46478593149671305</v>
      </c>
    </row>
    <row r="163" spans="1:30">
      <c r="A163" t="s">
        <v>76</v>
      </c>
      <c r="B163" s="36">
        <v>2005</v>
      </c>
      <c r="C163" s="56">
        <v>105819281</v>
      </c>
      <c r="D163" s="102">
        <f>(C163-C162)/C163</f>
        <v>6.7257213739715355E-2</v>
      </c>
      <c r="E163" s="56">
        <v>99253135</v>
      </c>
      <c r="F163" s="102">
        <f t="shared" ref="F162:F164" si="10">(E163-E162)/E163</f>
        <v>4.1080919005732158E-2</v>
      </c>
      <c r="G163" s="80">
        <v>0</v>
      </c>
      <c r="H163" s="80">
        <v>0</v>
      </c>
      <c r="I163" s="56">
        <v>103311158</v>
      </c>
      <c r="J163" s="80">
        <v>13126093</v>
      </c>
      <c r="K163" s="97">
        <v>158539234</v>
      </c>
      <c r="L163" s="110">
        <v>55228076</v>
      </c>
      <c r="M163" s="21">
        <f t="shared" ref="M163" si="11">(L163-L162)/L163</f>
        <v>0.20463617092147118</v>
      </c>
      <c r="N163" s="103" t="s">
        <v>66</v>
      </c>
      <c r="O163" s="80">
        <v>75210711</v>
      </c>
      <c r="P163" s="104">
        <f>961822+45712925</f>
        <v>46674747</v>
      </c>
      <c r="Q163" s="36"/>
      <c r="R163" s="36">
        <v>0</v>
      </c>
      <c r="S163" s="80">
        <v>330487</v>
      </c>
      <c r="T163" s="80">
        <v>86451486</v>
      </c>
      <c r="U163" s="80">
        <v>86233400</v>
      </c>
      <c r="V163" s="80">
        <v>45567158</v>
      </c>
      <c r="W163" s="80"/>
      <c r="X163" s="80">
        <v>0</v>
      </c>
      <c r="Y163" s="80"/>
      <c r="Z163" s="80"/>
      <c r="AA163" s="80" t="s">
        <v>66</v>
      </c>
      <c r="AB163" s="80">
        <v>2526513</v>
      </c>
      <c r="AC163" s="106">
        <v>45712925</v>
      </c>
      <c r="AD163" s="31">
        <f>AC163/E163</f>
        <v>0.46056907925376867</v>
      </c>
    </row>
    <row r="164" spans="1:30">
      <c r="A164" t="s">
        <v>76</v>
      </c>
      <c r="B164" s="36">
        <v>2006</v>
      </c>
      <c r="C164" s="56">
        <v>112640266</v>
      </c>
      <c r="D164" s="102">
        <f>(C164-C163)/C164</f>
        <v>6.055547667119323E-2</v>
      </c>
      <c r="E164" s="56">
        <v>101517252</v>
      </c>
      <c r="F164" s="102">
        <f t="shared" si="10"/>
        <v>2.2302780615062353E-2</v>
      </c>
      <c r="G164" s="80">
        <v>600239</v>
      </c>
      <c r="H164" s="80">
        <v>0</v>
      </c>
      <c r="I164" s="56">
        <v>123852980</v>
      </c>
      <c r="J164" s="80">
        <v>16317077</v>
      </c>
      <c r="K164" s="97">
        <v>184578099</v>
      </c>
      <c r="L164" s="110">
        <v>80725119</v>
      </c>
      <c r="M164" s="21">
        <f t="shared" si="9"/>
        <v>0.31585017545777788</v>
      </c>
      <c r="N164" s="103" t="s">
        <v>66</v>
      </c>
      <c r="O164" s="80">
        <v>78399840</v>
      </c>
      <c r="P164" s="104">
        <f>1220538+44879272</f>
        <v>46099810</v>
      </c>
      <c r="Q164" s="36"/>
      <c r="R164" s="36">
        <v>0</v>
      </c>
      <c r="S164" s="80">
        <f>311702+101825</f>
        <v>413527</v>
      </c>
      <c r="T164" s="80">
        <v>89439528</v>
      </c>
      <c r="U164" s="80">
        <v>88950845</v>
      </c>
      <c r="V164" s="80">
        <v>51709947</v>
      </c>
      <c r="W164" s="80"/>
      <c r="X164" s="80">
        <v>0</v>
      </c>
      <c r="Y164" s="80"/>
      <c r="Z164" s="80"/>
      <c r="AA164" s="80" t="s">
        <v>66</v>
      </c>
      <c r="AB164" s="80">
        <v>615443</v>
      </c>
      <c r="AC164" s="106">
        <v>44879272</v>
      </c>
      <c r="AD164" s="31">
        <f>AC164/E164</f>
        <v>0.442085173857937</v>
      </c>
    </row>
    <row r="165" spans="1:30">
      <c r="A165" t="s">
        <v>76</v>
      </c>
      <c r="B165" s="36">
        <v>2007</v>
      </c>
      <c r="C165" s="56">
        <v>109951381</v>
      </c>
      <c r="D165" s="102">
        <f>(C165-C164)/C165</f>
        <v>-2.4455218074978066E-2</v>
      </c>
      <c r="E165" s="56">
        <v>103976958</v>
      </c>
      <c r="F165" s="102">
        <f>(E165-E164)/E165</f>
        <v>2.3656260457244768E-2</v>
      </c>
      <c r="G165" s="80">
        <v>2141879</v>
      </c>
      <c r="H165" s="80">
        <v>0</v>
      </c>
      <c r="I165" s="56">
        <v>139252383</v>
      </c>
      <c r="J165" s="80">
        <v>6843570</v>
      </c>
      <c r="K165" s="97">
        <v>200736258</v>
      </c>
      <c r="L165" s="110">
        <v>61483875</v>
      </c>
      <c r="M165" s="21">
        <f t="shared" si="9"/>
        <v>-0.3129478094866337</v>
      </c>
      <c r="N165" s="103" t="s">
        <v>66</v>
      </c>
      <c r="O165" s="80">
        <v>82085869</v>
      </c>
      <c r="P165" s="104">
        <f>1369853+45894531</f>
        <v>47264384</v>
      </c>
      <c r="Q165" s="36"/>
      <c r="R165" s="36">
        <v>0</v>
      </c>
      <c r="S165" s="80">
        <f>530000+69827</f>
        <v>599827</v>
      </c>
      <c r="T165" s="80">
        <v>90792006</v>
      </c>
      <c r="U165" s="80">
        <v>93274084</v>
      </c>
      <c r="V165" s="80">
        <v>63583767</v>
      </c>
      <c r="W165" s="80"/>
      <c r="X165" s="80">
        <v>0</v>
      </c>
      <c r="Y165" s="80"/>
      <c r="Z165" s="80"/>
      <c r="AA165" s="80" t="s">
        <v>66</v>
      </c>
      <c r="AB165" s="80">
        <v>1648600</v>
      </c>
      <c r="AC165" s="106">
        <v>45894531</v>
      </c>
      <c r="AD165" s="31">
        <f>AC165/E165</f>
        <v>0.44139136095903092</v>
      </c>
    </row>
    <row r="166" spans="1:30">
      <c r="A166" t="s">
        <v>76</v>
      </c>
      <c r="B166" s="36">
        <v>2008</v>
      </c>
      <c r="C166" s="56">
        <v>215086911</v>
      </c>
      <c r="D166" s="102">
        <f>(C166-C165)/C166</f>
        <v>0.48880487199892886</v>
      </c>
      <c r="E166" s="56">
        <v>107093140</v>
      </c>
      <c r="F166" s="102">
        <f t="shared" ref="F166:F201" si="12">(E166-E165)/E166</f>
        <v>2.9097867519805656E-2</v>
      </c>
      <c r="G166" s="80">
        <v>105813022</v>
      </c>
      <c r="H166" s="80">
        <v>0</v>
      </c>
      <c r="I166" s="56">
        <v>242178460</v>
      </c>
      <c r="J166" s="80">
        <v>5278379</v>
      </c>
      <c r="K166" s="97">
        <v>301575714</v>
      </c>
      <c r="L166" s="110">
        <v>59397254</v>
      </c>
      <c r="M166" s="21">
        <f t="shared" si="9"/>
        <v>-3.5129923683003932E-2</v>
      </c>
      <c r="N166" s="103" t="s">
        <v>66</v>
      </c>
      <c r="O166" s="80">
        <v>86551346</v>
      </c>
      <c r="P166" s="104">
        <f>1207350+461285+46672794</f>
        <v>48341429</v>
      </c>
      <c r="Q166" s="36"/>
      <c r="R166" s="36">
        <v>0</v>
      </c>
      <c r="S166" s="80">
        <f>300000+58216</f>
        <v>358216</v>
      </c>
      <c r="T166" s="80">
        <v>93779186</v>
      </c>
      <c r="U166" s="80">
        <v>98323215</v>
      </c>
      <c r="V166" s="80">
        <v>110031152</v>
      </c>
      <c r="W166" s="80"/>
      <c r="X166" s="80">
        <v>0</v>
      </c>
      <c r="Y166" s="80"/>
      <c r="Z166" s="80"/>
      <c r="AA166" s="80" t="s">
        <v>66</v>
      </c>
      <c r="AB166" s="80">
        <v>674404</v>
      </c>
      <c r="AC166" s="106">
        <v>46672794</v>
      </c>
      <c r="AD166" s="31">
        <f>AC166/E166</f>
        <v>0.43581497376956169</v>
      </c>
    </row>
    <row r="167" spans="1:30">
      <c r="A167" t="s">
        <v>76</v>
      </c>
      <c r="B167" s="36">
        <v>2009</v>
      </c>
      <c r="C167" s="56">
        <v>107211232</v>
      </c>
      <c r="D167" s="102">
        <f>(C167-C166)/C167</f>
        <v>-1.0061975502715985</v>
      </c>
      <c r="E167" s="56">
        <v>106307715</v>
      </c>
      <c r="F167" s="102">
        <f t="shared" si="12"/>
        <v>-7.3882220119207715E-3</v>
      </c>
      <c r="G167" s="80">
        <v>152609</v>
      </c>
      <c r="H167" s="80">
        <v>0</v>
      </c>
      <c r="I167" s="56">
        <v>191341925</v>
      </c>
      <c r="J167" s="80">
        <v>5766306</v>
      </c>
      <c r="K167" s="97">
        <v>310283007</v>
      </c>
      <c r="L167" s="110">
        <v>118941082</v>
      </c>
      <c r="M167" s="21">
        <f t="shared" si="9"/>
        <v>0.50061616221046312</v>
      </c>
      <c r="N167" s="103">
        <v>2894</v>
      </c>
      <c r="O167" s="80">
        <v>87449187</v>
      </c>
      <c r="P167" s="104">
        <v>58036019</v>
      </c>
      <c r="Q167" s="36"/>
      <c r="R167" s="36">
        <v>0</v>
      </c>
      <c r="S167" s="80">
        <v>339525</v>
      </c>
      <c r="T167" s="80">
        <v>91104036</v>
      </c>
      <c r="U167" s="80">
        <v>96467268</v>
      </c>
      <c r="V167" s="80">
        <v>2361202</v>
      </c>
      <c r="W167" s="80">
        <v>0</v>
      </c>
      <c r="X167" s="80">
        <v>0</v>
      </c>
      <c r="Y167" s="80"/>
      <c r="Z167" s="80"/>
      <c r="AA167" s="80">
        <v>142576277</v>
      </c>
      <c r="AB167" s="80">
        <v>2616456</v>
      </c>
      <c r="AC167" s="106">
        <v>45503222</v>
      </c>
      <c r="AD167" s="31">
        <f>AC167/E167</f>
        <v>0.4280331112375052</v>
      </c>
    </row>
    <row r="168" spans="1:30">
      <c r="A168" t="s">
        <v>76</v>
      </c>
      <c r="B168" s="36">
        <v>2010</v>
      </c>
      <c r="C168" s="56">
        <v>115340367</v>
      </c>
      <c r="D168" s="102">
        <f>(C168-C167)/C168</f>
        <v>7.0479531246853064E-2</v>
      </c>
      <c r="E168" s="56">
        <v>110217013</v>
      </c>
      <c r="F168" s="102">
        <f t="shared" si="12"/>
        <v>3.5469097679139611E-2</v>
      </c>
      <c r="G168" s="80">
        <v>0</v>
      </c>
      <c r="H168" s="80">
        <v>0</v>
      </c>
      <c r="I168" s="56">
        <v>200639017</v>
      </c>
      <c r="J168" s="80">
        <v>6027934</v>
      </c>
      <c r="K168" s="97">
        <v>317124368</v>
      </c>
      <c r="L168" s="110">
        <v>116485351</v>
      </c>
      <c r="M168" s="21">
        <f t="shared" si="9"/>
        <v>-2.1081886940444553E-2</v>
      </c>
      <c r="N168" s="103">
        <v>2399</v>
      </c>
      <c r="O168" s="80">
        <v>92114252</v>
      </c>
      <c r="P168" s="104">
        <v>59382462</v>
      </c>
      <c r="Q168" s="36"/>
      <c r="R168" s="36">
        <v>0</v>
      </c>
      <c r="S168" s="80">
        <v>280532</v>
      </c>
      <c r="T168" s="80">
        <v>94083745</v>
      </c>
      <c r="U168" s="80">
        <v>103125600</v>
      </c>
      <c r="V168" s="80">
        <v>1841419</v>
      </c>
      <c r="W168" s="80">
        <v>0</v>
      </c>
      <c r="X168" s="80">
        <v>0</v>
      </c>
      <c r="Y168" s="80"/>
      <c r="Z168" s="80"/>
      <c r="AA168" s="80">
        <v>147161485</v>
      </c>
      <c r="AB168" s="80">
        <v>2518371</v>
      </c>
      <c r="AC168" s="106">
        <v>45503222</v>
      </c>
      <c r="AD168" s="31">
        <f>AC168/E168</f>
        <v>0.4128511630051161</v>
      </c>
    </row>
    <row r="169" spans="1:30">
      <c r="A169" t="s">
        <v>76</v>
      </c>
      <c r="B169" s="36">
        <v>2011</v>
      </c>
      <c r="C169" s="56">
        <v>117786093</v>
      </c>
      <c r="D169" s="102">
        <f>(C169-C168)/C169</f>
        <v>2.0764132145889243E-2</v>
      </c>
      <c r="E169" s="56">
        <v>116710706</v>
      </c>
      <c r="F169" s="102">
        <f t="shared" si="12"/>
        <v>5.5639223020379984E-2</v>
      </c>
      <c r="G169" s="80">
        <v>0</v>
      </c>
      <c r="H169" s="80">
        <v>0</v>
      </c>
      <c r="I169" s="56">
        <v>222009032</v>
      </c>
      <c r="J169" s="80">
        <v>6093264</v>
      </c>
      <c r="K169" s="97">
        <v>343924145</v>
      </c>
      <c r="L169" s="110">
        <v>121915113</v>
      </c>
      <c r="M169" s="21">
        <f t="shared" si="9"/>
        <v>4.4537234690501415E-2</v>
      </c>
      <c r="N169" s="103">
        <v>2508</v>
      </c>
      <c r="O169" s="80">
        <v>93870258</v>
      </c>
      <c r="P169" s="104">
        <v>2604370</v>
      </c>
      <c r="Q169" s="36"/>
      <c r="R169" s="36">
        <v>0</v>
      </c>
      <c r="S169" s="80">
        <v>334000</v>
      </c>
      <c r="T169" s="80">
        <v>100163940</v>
      </c>
      <c r="U169" s="80">
        <v>106054862</v>
      </c>
      <c r="V169" s="80">
        <v>3132590</v>
      </c>
      <c r="W169" s="80">
        <v>0</v>
      </c>
      <c r="X169" s="80">
        <v>0</v>
      </c>
      <c r="Y169" s="80"/>
      <c r="Z169" s="80">
        <v>1949389</v>
      </c>
      <c r="AA169" s="80">
        <v>163936032</v>
      </c>
      <c r="AB169" s="80">
        <v>740527</v>
      </c>
      <c r="AC169" s="106">
        <v>46944468</v>
      </c>
      <c r="AD169" s="31">
        <f>AC169/E169</f>
        <v>0.40222932076171314</v>
      </c>
    </row>
    <row r="170" spans="1:30">
      <c r="A170" t="s">
        <v>76</v>
      </c>
      <c r="B170" s="36">
        <v>2012</v>
      </c>
      <c r="C170" s="56">
        <v>121250855</v>
      </c>
      <c r="D170" s="102">
        <f>(C170-C169)/C170</f>
        <v>2.8575155201998371E-2</v>
      </c>
      <c r="E170" s="56">
        <v>120838505</v>
      </c>
      <c r="F170" s="102">
        <f t="shared" si="12"/>
        <v>3.4159633140115393E-2</v>
      </c>
      <c r="G170" s="80">
        <v>0</v>
      </c>
      <c r="H170" s="80">
        <v>0</v>
      </c>
      <c r="I170" s="56">
        <v>218400127</v>
      </c>
      <c r="J170" s="80">
        <v>7005256</v>
      </c>
      <c r="K170" s="97">
        <v>338574676</v>
      </c>
      <c r="L170" s="110">
        <v>120174549</v>
      </c>
      <c r="M170" s="21">
        <f t="shared" si="9"/>
        <v>-1.4483632470299514E-2</v>
      </c>
      <c r="N170" s="103">
        <v>2426</v>
      </c>
      <c r="O170" s="80">
        <v>96509998</v>
      </c>
      <c r="P170" s="104">
        <v>3000637</v>
      </c>
      <c r="Q170" s="36"/>
      <c r="R170" s="36">
        <v>0</v>
      </c>
      <c r="S170" s="80">
        <v>352212</v>
      </c>
      <c r="T170" s="80">
        <v>103938155</v>
      </c>
      <c r="U170" s="80">
        <v>109461117</v>
      </c>
      <c r="V170" s="80">
        <v>3132590</v>
      </c>
      <c r="W170" s="80">
        <v>0</v>
      </c>
      <c r="X170" s="80">
        <v>0</v>
      </c>
      <c r="Y170" s="80">
        <v>0</v>
      </c>
      <c r="Z170" s="80">
        <v>1764850</v>
      </c>
      <c r="AA170" s="80">
        <v>156353512</v>
      </c>
      <c r="AB170" s="80">
        <v>1041891</v>
      </c>
      <c r="AC170" s="106">
        <v>47661812</v>
      </c>
      <c r="AD170" s="31">
        <f>AC170/E170</f>
        <v>0.39442570064897775</v>
      </c>
    </row>
    <row r="171" spans="1:30">
      <c r="A171" t="s">
        <v>76</v>
      </c>
      <c r="B171" s="36">
        <v>2013</v>
      </c>
      <c r="C171" s="56">
        <v>128750897</v>
      </c>
      <c r="D171" s="102">
        <f>(C171-C170)/C171</f>
        <v>5.8252347554518399E-2</v>
      </c>
      <c r="E171" s="56">
        <v>123483722</v>
      </c>
      <c r="F171" s="102">
        <f t="shared" si="12"/>
        <v>2.1421584619874028E-2</v>
      </c>
      <c r="G171" s="80">
        <v>-99506</v>
      </c>
      <c r="H171" s="80">
        <v>0</v>
      </c>
      <c r="I171" s="56">
        <v>238958324</v>
      </c>
      <c r="J171" s="80">
        <v>15319552</v>
      </c>
      <c r="K171" s="97">
        <v>356431832</v>
      </c>
      <c r="L171" s="110">
        <v>117473508</v>
      </c>
      <c r="M171" s="21">
        <f t="shared" si="9"/>
        <v>-2.2992767016032246E-2</v>
      </c>
      <c r="N171" s="103">
        <v>2428</v>
      </c>
      <c r="O171" s="80">
        <v>96081137</v>
      </c>
      <c r="P171" s="104">
        <v>2755727</v>
      </c>
      <c r="Q171" s="36"/>
      <c r="R171" s="36">
        <v>0</v>
      </c>
      <c r="S171" s="80">
        <v>498546</v>
      </c>
      <c r="T171" s="80">
        <v>101797226</v>
      </c>
      <c r="U171" s="80">
        <v>108960050</v>
      </c>
      <c r="V171" s="80">
        <v>1916254</v>
      </c>
      <c r="W171" s="80">
        <v>0</v>
      </c>
      <c r="X171" s="80">
        <v>-90029</v>
      </c>
      <c r="Y171" s="80">
        <v>38352</v>
      </c>
      <c r="Z171" s="80">
        <v>1738980</v>
      </c>
      <c r="AA171" s="80">
        <v>142576277</v>
      </c>
      <c r="AB171" s="80">
        <v>1005596</v>
      </c>
      <c r="AC171" s="106">
        <v>49071398</v>
      </c>
      <c r="AD171" s="31">
        <f>AC171/E171</f>
        <v>0.39739163353045026</v>
      </c>
    </row>
    <row r="172" spans="1:30">
      <c r="A172" t="s">
        <v>76</v>
      </c>
      <c r="B172" s="36">
        <v>2014</v>
      </c>
      <c r="C172" s="56">
        <v>122147016</v>
      </c>
      <c r="D172" s="102">
        <f>(C172-C171)/C172</f>
        <v>-5.4065021121760357E-2</v>
      </c>
      <c r="E172" s="56">
        <v>119160401</v>
      </c>
      <c r="F172" s="102">
        <f t="shared" si="12"/>
        <v>-3.6281524430250955E-2</v>
      </c>
      <c r="G172" s="80">
        <v>3375751</v>
      </c>
      <c r="H172" s="80">
        <v>0</v>
      </c>
      <c r="I172" s="56">
        <v>262827781</v>
      </c>
      <c r="J172" s="80">
        <v>8488990</v>
      </c>
      <c r="K172" s="97">
        <v>397707417</v>
      </c>
      <c r="L172" s="110">
        <v>134879636</v>
      </c>
      <c r="M172" s="21">
        <f t="shared" si="9"/>
        <v>0.12904933996114876</v>
      </c>
      <c r="N172" s="103">
        <v>2298</v>
      </c>
      <c r="O172" s="80">
        <v>92884915</v>
      </c>
      <c r="P172" s="104">
        <v>3168991</v>
      </c>
      <c r="Q172" s="36"/>
      <c r="R172" s="36">
        <v>0</v>
      </c>
      <c r="S172" s="80">
        <v>636949</v>
      </c>
      <c r="T172" s="80">
        <v>99697745</v>
      </c>
      <c r="U172" s="80">
        <v>105637325</v>
      </c>
      <c r="V172" s="80">
        <v>2132036</v>
      </c>
      <c r="W172" s="80">
        <v>0</v>
      </c>
      <c r="X172" s="80">
        <v>0</v>
      </c>
      <c r="Y172" s="80">
        <v>157871</v>
      </c>
      <c r="Z172" s="80">
        <v>1633376</v>
      </c>
      <c r="AA172" s="80">
        <v>189000050</v>
      </c>
      <c r="AB172" s="80">
        <v>879538</v>
      </c>
      <c r="AC172" s="106">
        <v>47314716</v>
      </c>
      <c r="AD172" s="31">
        <f>AC172/E172</f>
        <v>0.39706744524970172</v>
      </c>
    </row>
    <row r="173" spans="1:30">
      <c r="A173" t="s">
        <v>76</v>
      </c>
      <c r="B173" s="36">
        <v>2015</v>
      </c>
      <c r="C173" s="56">
        <v>115633894</v>
      </c>
      <c r="D173" s="102">
        <f>(C173-C172)/C173</f>
        <v>-5.6325371175340685E-2</v>
      </c>
      <c r="E173" s="56">
        <v>106467020</v>
      </c>
      <c r="F173" s="102">
        <f t="shared" si="12"/>
        <v>-0.11922359618969329</v>
      </c>
      <c r="G173" s="80">
        <v>10361763</v>
      </c>
      <c r="H173" s="80">
        <v>0</v>
      </c>
      <c r="I173" s="56">
        <v>267282787</v>
      </c>
      <c r="J173" s="80">
        <v>9106407</v>
      </c>
      <c r="K173" s="97">
        <v>395891350</v>
      </c>
      <c r="L173" s="110">
        <v>128608563</v>
      </c>
      <c r="M173" s="21">
        <f t="shared" si="9"/>
        <v>-4.8760928928192754E-2</v>
      </c>
      <c r="N173" s="103">
        <v>2137</v>
      </c>
      <c r="O173" s="80">
        <v>78857032</v>
      </c>
      <c r="P173" s="104">
        <v>3309569</v>
      </c>
      <c r="Q173" s="36"/>
      <c r="R173" s="36">
        <v>0</v>
      </c>
      <c r="S173" s="80">
        <v>446955</v>
      </c>
      <c r="T173" s="80">
        <v>86521958</v>
      </c>
      <c r="U173" s="80">
        <v>91868987</v>
      </c>
      <c r="V173" s="80">
        <v>2212760</v>
      </c>
      <c r="W173" s="80">
        <v>0</v>
      </c>
      <c r="X173" s="80">
        <v>0</v>
      </c>
      <c r="Y173" s="80">
        <v>131776</v>
      </c>
      <c r="Z173" s="80">
        <v>1115082</v>
      </c>
      <c r="AA173" s="80">
        <v>176663836</v>
      </c>
      <c r="AB173" s="80">
        <v>968895</v>
      </c>
      <c r="AC173" s="106">
        <v>45066077</v>
      </c>
      <c r="AD173" s="31">
        <f>AC173/E173</f>
        <v>0.42328673236087572</v>
      </c>
    </row>
    <row r="174" spans="1:30">
      <c r="A174" t="s">
        <v>76</v>
      </c>
      <c r="B174" s="36">
        <v>2016</v>
      </c>
      <c r="C174" s="56">
        <v>113128556</v>
      </c>
      <c r="D174" s="102">
        <f>(C174-C173)/C174</f>
        <v>-2.2145938113096751E-2</v>
      </c>
      <c r="E174" s="56">
        <v>112500490</v>
      </c>
      <c r="F174" s="102">
        <f t="shared" si="12"/>
        <v>5.3630610853339394E-2</v>
      </c>
      <c r="G174" s="80">
        <v>5098058</v>
      </c>
      <c r="H174" s="80">
        <v>0</v>
      </c>
      <c r="I174" s="56">
        <v>260559299</v>
      </c>
      <c r="J174" s="80">
        <v>6057754</v>
      </c>
      <c r="K174" s="97">
        <v>383034489</v>
      </c>
      <c r="L174" s="110">
        <v>122475190</v>
      </c>
      <c r="M174" s="21">
        <f t="shared" si="9"/>
        <v>-5.0078493448346556E-2</v>
      </c>
      <c r="N174" s="103">
        <v>2010</v>
      </c>
      <c r="O174" s="80">
        <v>83937963</v>
      </c>
      <c r="P174" s="104">
        <v>3373425</v>
      </c>
      <c r="Q174" s="36"/>
      <c r="R174" s="36">
        <v>0</v>
      </c>
      <c r="S174" s="80">
        <v>457978</v>
      </c>
      <c r="T174" s="80">
        <v>94235807</v>
      </c>
      <c r="U174" s="80">
        <v>98135854</v>
      </c>
      <c r="V174" s="80">
        <v>1978337</v>
      </c>
      <c r="W174" s="80">
        <v>0</v>
      </c>
      <c r="X174" s="80">
        <v>0</v>
      </c>
      <c r="Y174" s="80">
        <v>89190</v>
      </c>
      <c r="Z174" s="80">
        <v>888210</v>
      </c>
      <c r="AA174" s="80">
        <v>172728456</v>
      </c>
      <c r="AB174" s="80">
        <v>970343</v>
      </c>
      <c r="AC174" s="106">
        <v>45403991</v>
      </c>
      <c r="AD174" s="31">
        <f>AC174/E174</f>
        <v>0.40358927325560984</v>
      </c>
    </row>
    <row r="175" spans="1:30">
      <c r="A175" t="s">
        <v>76</v>
      </c>
      <c r="B175" s="36">
        <v>2017</v>
      </c>
      <c r="C175" s="56">
        <v>124943990</v>
      </c>
      <c r="D175" s="102">
        <f>(C175-C174)/C175</f>
        <v>9.4565845063856208E-2</v>
      </c>
      <c r="E175" s="56">
        <v>118057904</v>
      </c>
      <c r="F175" s="102">
        <f t="shared" si="12"/>
        <v>4.7073629225197831E-2</v>
      </c>
      <c r="G175" s="80">
        <v>8017426</v>
      </c>
      <c r="H175" s="80">
        <v>0</v>
      </c>
      <c r="I175" s="56">
        <v>271241906</v>
      </c>
      <c r="J175" s="80">
        <v>10904787</v>
      </c>
      <c r="K175" s="97">
        <v>400262616</v>
      </c>
      <c r="L175" s="110">
        <v>129020710</v>
      </c>
      <c r="M175" s="21">
        <f t="shared" si="9"/>
        <v>5.0732320415846417E-2</v>
      </c>
      <c r="N175" s="103">
        <v>2095</v>
      </c>
      <c r="O175" s="80">
        <v>86268944</v>
      </c>
      <c r="P175" s="104">
        <v>4189633</v>
      </c>
      <c r="Q175" s="36"/>
      <c r="R175" s="36">
        <v>0</v>
      </c>
      <c r="S175" s="80">
        <v>659574</v>
      </c>
      <c r="T175" s="80">
        <v>99502808</v>
      </c>
      <c r="U175" s="80">
        <v>101395394</v>
      </c>
      <c r="V175" s="80">
        <v>2498351</v>
      </c>
      <c r="W175" s="80">
        <v>0</v>
      </c>
      <c r="X175" s="80">
        <v>255896</v>
      </c>
      <c r="Y175" s="80">
        <v>0</v>
      </c>
      <c r="Z175" s="80">
        <v>1043066</v>
      </c>
      <c r="AA175" s="80">
        <v>185685654</v>
      </c>
      <c r="AB175" s="80">
        <v>829070</v>
      </c>
      <c r="AC175" s="106">
        <v>48339278</v>
      </c>
      <c r="AD175" s="31">
        <f>AC175/E175</f>
        <v>0.40945397438192704</v>
      </c>
    </row>
    <row r="176" spans="1:30">
      <c r="A176" t="s">
        <v>76</v>
      </c>
      <c r="B176" s="36">
        <v>2018</v>
      </c>
      <c r="C176" s="56">
        <v>122031534</v>
      </c>
      <c r="D176" s="102">
        <f>(C176-C175)/C176</f>
        <v>-2.3866421280912521E-2</v>
      </c>
      <c r="E176" s="56">
        <v>122787880</v>
      </c>
      <c r="F176" s="102">
        <f t="shared" si="12"/>
        <v>3.8521521830982015E-2</v>
      </c>
      <c r="G176" s="80">
        <v>10550187</v>
      </c>
      <c r="H176" s="80">
        <v>0</v>
      </c>
      <c r="I176" s="56">
        <v>273561873</v>
      </c>
      <c r="J176" s="80">
        <v>4575761</v>
      </c>
      <c r="K176" s="97">
        <v>399865961</v>
      </c>
      <c r="L176" s="110">
        <v>126304088</v>
      </c>
      <c r="M176" s="21">
        <f t="shared" si="9"/>
        <v>-2.1508583316796524E-2</v>
      </c>
      <c r="N176" s="103">
        <v>2060</v>
      </c>
      <c r="O176" s="80">
        <v>86613967</v>
      </c>
      <c r="P176" s="104">
        <v>3946068</v>
      </c>
      <c r="Q176" s="36"/>
      <c r="R176" s="36">
        <v>0</v>
      </c>
      <c r="S176" s="80">
        <v>516304</v>
      </c>
      <c r="T176" s="80">
        <v>104205731</v>
      </c>
      <c r="U176" s="80">
        <v>101846753</v>
      </c>
      <c r="V176" s="80">
        <v>2769414</v>
      </c>
      <c r="W176" s="80">
        <v>0</v>
      </c>
      <c r="X176" s="80">
        <v>0</v>
      </c>
      <c r="Y176" s="80">
        <v>0</v>
      </c>
      <c r="Z176" s="80">
        <v>1593763</v>
      </c>
      <c r="AA176" s="80">
        <v>188811832</v>
      </c>
      <c r="AB176" s="80">
        <v>695656</v>
      </c>
      <c r="AC176" s="106">
        <v>50525399</v>
      </c>
      <c r="AD176" s="31">
        <f>AC176/E176</f>
        <v>0.41148522964970158</v>
      </c>
    </row>
    <row r="177" spans="1:30">
      <c r="A177" t="s">
        <v>76</v>
      </c>
      <c r="B177" s="36">
        <v>2019</v>
      </c>
      <c r="C177" s="56">
        <v>134182327</v>
      </c>
      <c r="D177" s="102">
        <f>(C177-C176)/C177</f>
        <v>9.0554346996829169E-2</v>
      </c>
      <c r="E177" s="56">
        <v>128203355</v>
      </c>
      <c r="F177" s="102">
        <f t="shared" si="12"/>
        <v>4.2241289239271465E-2</v>
      </c>
      <c r="G177" s="80">
        <v>17976283</v>
      </c>
      <c r="H177" s="80">
        <v>0</v>
      </c>
      <c r="I177" s="56">
        <v>273899872</v>
      </c>
      <c r="J177" s="80">
        <v>5364054</v>
      </c>
      <c r="K177" s="97">
        <v>422143910</v>
      </c>
      <c r="L177" s="110">
        <v>148244038</v>
      </c>
      <c r="M177" s="21">
        <f t="shared" si="9"/>
        <v>0.14799886926987244</v>
      </c>
      <c r="N177" s="103">
        <v>2008</v>
      </c>
      <c r="O177" s="80">
        <v>104858163</v>
      </c>
      <c r="P177" s="104">
        <v>3271709</v>
      </c>
      <c r="Q177" s="36"/>
      <c r="R177" s="36">
        <v>0</v>
      </c>
      <c r="S177" s="80">
        <v>407345</v>
      </c>
      <c r="T177" s="80">
        <v>104205731</v>
      </c>
      <c r="U177" s="80">
        <v>104858163</v>
      </c>
      <c r="V177" s="80">
        <v>2750734</v>
      </c>
      <c r="W177" s="80">
        <v>0</v>
      </c>
      <c r="X177" s="80">
        <v>0</v>
      </c>
      <c r="Y177" s="80">
        <v>0</v>
      </c>
      <c r="Z177" s="80">
        <v>2376145</v>
      </c>
      <c r="AA177" s="80">
        <v>187972289</v>
      </c>
      <c r="AB177" s="80">
        <v>856948</v>
      </c>
      <c r="AC177" s="106">
        <v>50512830</v>
      </c>
      <c r="AD177" s="31">
        <f>AC177/E177</f>
        <v>0.39400552349039542</v>
      </c>
    </row>
    <row r="178" spans="1:30">
      <c r="A178" t="s">
        <v>76</v>
      </c>
      <c r="B178" s="36">
        <v>2020</v>
      </c>
      <c r="C178" s="56">
        <v>116825952</v>
      </c>
      <c r="D178" s="102">
        <f>(C178-C177)/C178</f>
        <v>-0.14856609086309863</v>
      </c>
      <c r="E178" s="56">
        <v>125113113</v>
      </c>
      <c r="F178" s="102">
        <f t="shared" si="12"/>
        <v>-2.4699585246512092E-2</v>
      </c>
      <c r="G178" s="80">
        <v>10311893</v>
      </c>
      <c r="H178" s="80">
        <v>0</v>
      </c>
      <c r="I178" s="56">
        <v>259836100</v>
      </c>
      <c r="J178" s="80">
        <v>5657150</v>
      </c>
      <c r="K178" s="97">
        <v>417901477</v>
      </c>
      <c r="L178" s="110">
        <v>158065377</v>
      </c>
      <c r="M178" s="21">
        <f t="shared" si="9"/>
        <v>6.2134663431068778E-2</v>
      </c>
      <c r="N178" s="103">
        <v>1962</v>
      </c>
      <c r="O178" s="80">
        <v>96642308</v>
      </c>
      <c r="P178" s="104">
        <v>2976818</v>
      </c>
      <c r="Q178" s="36"/>
      <c r="R178" s="36">
        <v>0</v>
      </c>
      <c r="S178" s="80">
        <v>257642</v>
      </c>
      <c r="T178" s="80">
        <v>104182643</v>
      </c>
      <c r="U178" s="80">
        <v>96642308</v>
      </c>
      <c r="V178" s="80">
        <v>2110507</v>
      </c>
      <c r="W178" s="80">
        <v>0</v>
      </c>
      <c r="X178" s="80">
        <v>0</v>
      </c>
      <c r="Y178" s="80">
        <v>0</v>
      </c>
      <c r="Z178" s="80">
        <v>1655817</v>
      </c>
      <c r="AA178" s="80">
        <v>186239101</v>
      </c>
      <c r="AB178" s="80">
        <v>448277</v>
      </c>
      <c r="AC178" s="106">
        <v>52625759</v>
      </c>
      <c r="AD178" s="31">
        <f>AC178/E178</f>
        <v>0.42062544635109511</v>
      </c>
    </row>
    <row r="179" spans="1:30">
      <c r="A179" t="s">
        <v>76</v>
      </c>
      <c r="B179" s="36">
        <v>2021</v>
      </c>
      <c r="C179" s="56">
        <v>126944351</v>
      </c>
      <c r="D179" s="102">
        <f>(C179-C178)/C179</f>
        <v>7.9707359329443492E-2</v>
      </c>
      <c r="E179" s="56">
        <v>108405064</v>
      </c>
      <c r="F179" s="102">
        <f t="shared" si="12"/>
        <v>-0.15412609322383686</v>
      </c>
      <c r="G179" s="80">
        <v>23476339</v>
      </c>
      <c r="H179" s="80">
        <v>0</v>
      </c>
      <c r="I179" s="56">
        <v>303623861</v>
      </c>
      <c r="J179" s="80">
        <v>25676649</v>
      </c>
      <c r="K179" s="97">
        <v>459682175</v>
      </c>
      <c r="L179" s="110">
        <v>156058314</v>
      </c>
      <c r="M179" s="21">
        <f t="shared" si="9"/>
        <v>-1.2860980927936977E-2</v>
      </c>
      <c r="N179" s="103">
        <v>1099</v>
      </c>
      <c r="O179" s="80">
        <v>73338884</v>
      </c>
      <c r="P179" s="104">
        <v>3231709</v>
      </c>
      <c r="Q179" s="36"/>
      <c r="R179" s="36">
        <v>0</v>
      </c>
      <c r="S179" s="80">
        <v>449265</v>
      </c>
      <c r="T179" s="80">
        <v>87292887</v>
      </c>
      <c r="U179" s="80">
        <v>73338884</v>
      </c>
      <c r="V179" s="80">
        <v>1409225</v>
      </c>
      <c r="W179" s="80">
        <v>0</v>
      </c>
      <c r="X179" s="80">
        <v>0</v>
      </c>
      <c r="Y179" s="80">
        <v>0</v>
      </c>
      <c r="Z179" s="80">
        <v>2330112</v>
      </c>
      <c r="AA179" s="80">
        <v>225475609</v>
      </c>
      <c r="AB179" s="80">
        <v>713142</v>
      </c>
      <c r="AC179" s="106">
        <v>42889693</v>
      </c>
      <c r="AD179" s="31">
        <f>AC179/E179</f>
        <v>0.39564289173797268</v>
      </c>
    </row>
    <row r="180" spans="1:30">
      <c r="A180" t="s">
        <v>76</v>
      </c>
      <c r="B180" s="36">
        <v>2022</v>
      </c>
      <c r="C180" s="56">
        <v>114171327</v>
      </c>
      <c r="D180" s="102">
        <f>(C180-C179)/C180</f>
        <v>-0.11187593536510265</v>
      </c>
      <c r="E180" s="56">
        <v>120096401</v>
      </c>
      <c r="F180" s="102">
        <f t="shared" si="12"/>
        <v>9.7349603340736252E-2</v>
      </c>
      <c r="G180" s="80">
        <v>11464769</v>
      </c>
      <c r="H180" s="80">
        <v>0</v>
      </c>
      <c r="I180" s="56">
        <v>263848353</v>
      </c>
      <c r="J180" s="80">
        <v>13123975</v>
      </c>
      <c r="K180" s="97">
        <v>422988983</v>
      </c>
      <c r="L180" s="110">
        <v>159140630</v>
      </c>
      <c r="M180" s="21">
        <f t="shared" si="9"/>
        <v>1.9368504447921313E-2</v>
      </c>
      <c r="N180" s="103">
        <v>1087</v>
      </c>
      <c r="O180" s="80">
        <v>86892400</v>
      </c>
      <c r="P180" s="104">
        <v>3915258</v>
      </c>
      <c r="Q180" s="36"/>
      <c r="R180" s="36">
        <v>0</v>
      </c>
      <c r="S180" s="80">
        <v>535271</v>
      </c>
      <c r="T180" s="80">
        <v>92392361</v>
      </c>
      <c r="U180" s="80">
        <v>86892400</v>
      </c>
      <c r="V180" s="80">
        <v>361728</v>
      </c>
      <c r="W180" s="80">
        <v>0</v>
      </c>
      <c r="X180" s="80">
        <v>0</v>
      </c>
      <c r="Y180" s="80">
        <v>0</v>
      </c>
      <c r="Z180" s="80">
        <v>2021787</v>
      </c>
      <c r="AA180" s="80">
        <v>185227145</v>
      </c>
      <c r="AB180" s="80">
        <v>306668</v>
      </c>
      <c r="AC180" s="106">
        <v>44016464</v>
      </c>
      <c r="AD180" s="31">
        <f>AC180/E180</f>
        <v>0.36650943436681338</v>
      </c>
    </row>
    <row r="181" spans="1:30">
      <c r="A181" t="s">
        <v>76</v>
      </c>
      <c r="B181" s="36">
        <v>2023</v>
      </c>
      <c r="C181" s="56">
        <v>117726321</v>
      </c>
      <c r="D181" s="102">
        <f>(C181-C180)/C181</f>
        <v>3.019710435018181E-2</v>
      </c>
      <c r="E181" s="56">
        <v>116817987</v>
      </c>
      <c r="F181" s="102">
        <f t="shared" si="12"/>
        <v>-2.8064291160915144E-2</v>
      </c>
      <c r="G181" s="80">
        <v>28298238</v>
      </c>
      <c r="H181" s="80">
        <v>0</v>
      </c>
      <c r="I181" s="56">
        <v>275423363</v>
      </c>
      <c r="J181" s="80">
        <v>6027934</v>
      </c>
      <c r="K181" s="97">
        <v>422901748</v>
      </c>
      <c r="L181" s="110">
        <v>147478385</v>
      </c>
      <c r="M181" s="21">
        <f t="shared" si="9"/>
        <v>-7.9077656023965812E-2</v>
      </c>
      <c r="N181" s="103">
        <v>1502</v>
      </c>
      <c r="O181" s="80">
        <v>79066893</v>
      </c>
      <c r="P181" s="104">
        <v>3494891</v>
      </c>
      <c r="Q181" s="36"/>
      <c r="R181" s="36">
        <v>0</v>
      </c>
      <c r="S181" s="80">
        <v>589949</v>
      </c>
      <c r="T181" s="80">
        <v>91217012</v>
      </c>
      <c r="U181" s="80">
        <v>79066893</v>
      </c>
      <c r="V181" s="80">
        <v>1619288</v>
      </c>
      <c r="W181" s="80">
        <v>0</v>
      </c>
      <c r="X181" s="80">
        <v>0</v>
      </c>
      <c r="Y181" s="80">
        <v>0</v>
      </c>
      <c r="Z181" s="80">
        <v>2070762</v>
      </c>
      <c r="AA181" s="80">
        <v>188022581</v>
      </c>
      <c r="AB181" s="80">
        <v>643206</v>
      </c>
      <c r="AC181" s="106">
        <v>44564183</v>
      </c>
      <c r="AD181" s="31">
        <f>AC181/E181</f>
        <v>0.38148391480157934</v>
      </c>
    </row>
    <row r="182" spans="1:30">
      <c r="A182" t="s">
        <v>77</v>
      </c>
      <c r="B182" s="36">
        <v>2004</v>
      </c>
      <c r="C182" s="56">
        <v>2382935000</v>
      </c>
      <c r="D182" s="102">
        <v>0</v>
      </c>
      <c r="E182" s="56">
        <v>1995464000</v>
      </c>
      <c r="F182" s="102">
        <v>0</v>
      </c>
      <c r="G182" s="80">
        <v>431665000</v>
      </c>
      <c r="H182" s="80">
        <v>0</v>
      </c>
      <c r="I182" s="56">
        <v>7760024000</v>
      </c>
      <c r="J182" s="80">
        <v>1215292000</v>
      </c>
      <c r="K182" s="97">
        <v>10274802000</v>
      </c>
      <c r="L182" s="110">
        <v>2514778000</v>
      </c>
      <c r="M182" s="21">
        <v>0</v>
      </c>
      <c r="N182" s="103"/>
      <c r="O182" s="80">
        <v>344009000</v>
      </c>
      <c r="P182" s="104">
        <f>2497000+765375000</f>
        <v>767872000</v>
      </c>
      <c r="Q182" s="36"/>
      <c r="R182" s="36">
        <v>0</v>
      </c>
      <c r="S182" s="80">
        <v>471086</v>
      </c>
      <c r="T182" s="80">
        <v>1503020000</v>
      </c>
      <c r="U182" s="80">
        <v>502372000</v>
      </c>
      <c r="V182" s="80">
        <v>6968410000</v>
      </c>
      <c r="W182" s="80">
        <v>17901000</v>
      </c>
      <c r="X182" s="80"/>
      <c r="Y182" s="80"/>
      <c r="Z182" s="80">
        <v>69212000</v>
      </c>
      <c r="AA182" s="80"/>
      <c r="AB182" s="80">
        <v>77924000</v>
      </c>
      <c r="AC182" s="106">
        <v>765375000</v>
      </c>
      <c r="AD182" s="31">
        <f>AC182/E182</f>
        <v>0.38355740820180168</v>
      </c>
    </row>
    <row r="183" spans="1:30">
      <c r="A183" t="s">
        <v>77</v>
      </c>
      <c r="B183" s="36">
        <v>2005</v>
      </c>
      <c r="C183" s="56">
        <v>2663606000</v>
      </c>
      <c r="D183" s="102">
        <f>(C183-C182)/C183</f>
        <v>0.10537256636304318</v>
      </c>
      <c r="E183" s="56">
        <v>2185847000</v>
      </c>
      <c r="F183" s="102">
        <f t="shared" si="12"/>
        <v>8.7098044831134105E-2</v>
      </c>
      <c r="G183" s="80">
        <v>464469000</v>
      </c>
      <c r="H183" s="80">
        <v>0</v>
      </c>
      <c r="I183" s="56">
        <v>8655376000</v>
      </c>
      <c r="J183" s="80">
        <v>1354234000</v>
      </c>
      <c r="K183" s="97">
        <v>10883575000</v>
      </c>
      <c r="L183" s="110">
        <v>2228199000</v>
      </c>
      <c r="M183" s="21">
        <f t="shared" ref="M183" si="13">(L183-L182)/L183</f>
        <v>-0.1286146345097543</v>
      </c>
      <c r="N183" s="103"/>
      <c r="O183" s="80">
        <v>362299000</v>
      </c>
      <c r="P183" s="104">
        <f>775004000+2996000</f>
        <v>778000000</v>
      </c>
      <c r="Q183" s="36"/>
      <c r="R183" s="36">
        <v>0</v>
      </c>
      <c r="S183" s="80">
        <v>477594</v>
      </c>
      <c r="T183" s="80">
        <v>1740918000</v>
      </c>
      <c r="U183" s="80">
        <v>549800000</v>
      </c>
      <c r="V183" s="80">
        <v>7432872000</v>
      </c>
      <c r="W183" s="80">
        <v>23080000</v>
      </c>
      <c r="X183" s="80"/>
      <c r="Y183" s="80"/>
      <c r="Z183" s="80">
        <v>51141000</v>
      </c>
      <c r="AA183" s="80"/>
      <c r="AB183" s="80">
        <v>85219000</v>
      </c>
      <c r="AC183" s="106">
        <v>775004000</v>
      </c>
      <c r="AD183" s="31">
        <f>AC183/E183</f>
        <v>0.35455546522698067</v>
      </c>
    </row>
    <row r="184" spans="1:30">
      <c r="A184" t="s">
        <v>77</v>
      </c>
      <c r="B184" s="36">
        <v>2006</v>
      </c>
      <c r="C184" s="56">
        <v>2937282000</v>
      </c>
      <c r="D184" s="102">
        <f>(C184-C183)/C184</f>
        <v>9.3173212514154238E-2</v>
      </c>
      <c r="E184" s="56">
        <v>2347184000</v>
      </c>
      <c r="F184" s="102">
        <f t="shared" si="12"/>
        <v>6.8736409246143465E-2</v>
      </c>
      <c r="G184" s="80">
        <v>550983000</v>
      </c>
      <c r="H184" s="80">
        <v>0</v>
      </c>
      <c r="I184" s="56">
        <v>10093517000</v>
      </c>
      <c r="J184" s="80">
        <v>1451395000</v>
      </c>
      <c r="K184" s="97">
        <v>12394010000</v>
      </c>
      <c r="L184" s="110">
        <v>2300493000</v>
      </c>
      <c r="M184" s="21">
        <f t="shared" si="9"/>
        <v>3.1425437938737477E-2</v>
      </c>
      <c r="N184" s="103"/>
      <c r="O184" s="80">
        <v>373308000</v>
      </c>
      <c r="P184" s="104">
        <f>5731000+807482000</f>
        <v>813213000</v>
      </c>
      <c r="Q184" s="36"/>
      <c r="R184" s="36">
        <v>0</v>
      </c>
      <c r="S184" s="80">
        <v>583550</v>
      </c>
      <c r="T184" s="80">
        <v>1847349000</v>
      </c>
      <c r="U184" s="80">
        <v>589453000</v>
      </c>
      <c r="V184" s="80">
        <v>8681242000</v>
      </c>
      <c r="W184" s="80">
        <v>23843000</v>
      </c>
      <c r="X184" s="80"/>
      <c r="Y184" s="80"/>
      <c r="Z184" s="80">
        <v>62875000</v>
      </c>
      <c r="AA184" s="80"/>
      <c r="AB184" s="80">
        <v>95913000</v>
      </c>
      <c r="AC184" s="106">
        <v>807482000</v>
      </c>
      <c r="AD184" s="31">
        <f>AC184/E184</f>
        <v>0.34402160205591042</v>
      </c>
    </row>
    <row r="185" spans="1:30">
      <c r="A185" t="s">
        <v>77</v>
      </c>
      <c r="B185" s="36">
        <v>2007</v>
      </c>
      <c r="C185" s="56">
        <v>3524499000</v>
      </c>
      <c r="D185" s="102">
        <f>(C185-C184)/C185</f>
        <v>0.16661006287702168</v>
      </c>
      <c r="E185" s="56">
        <v>2384657000</v>
      </c>
      <c r="F185" s="102">
        <f t="shared" si="12"/>
        <v>1.5714209632664154E-2</v>
      </c>
      <c r="G185" s="80">
        <v>1020438000</v>
      </c>
      <c r="H185" s="80">
        <v>0</v>
      </c>
      <c r="I185" s="56">
        <v>12675254000</v>
      </c>
      <c r="J185" s="80">
        <v>1502591000</v>
      </c>
      <c r="K185" s="97">
        <v>14924101000</v>
      </c>
      <c r="L185" s="110">
        <v>2248647000</v>
      </c>
      <c r="M185" s="21">
        <f t="shared" si="9"/>
        <v>-2.3056531327504938E-2</v>
      </c>
      <c r="N185" s="103"/>
      <c r="O185" s="80">
        <v>394652000</v>
      </c>
      <c r="P185" s="104">
        <v>3755000</v>
      </c>
      <c r="Q185" s="36"/>
      <c r="R185" s="36">
        <v>0</v>
      </c>
      <c r="S185" s="80">
        <v>635294</v>
      </c>
      <c r="T185" s="80">
        <v>1886726000</v>
      </c>
      <c r="U185" s="80">
        <v>630025000</v>
      </c>
      <c r="V185" s="80">
        <v>7613142000</v>
      </c>
      <c r="W185" s="80">
        <v>25247000</v>
      </c>
      <c r="X185" s="80"/>
      <c r="Y185" s="80"/>
      <c r="Z185" s="80">
        <v>40842000</v>
      </c>
      <c r="AA185" s="80"/>
      <c r="AB185" s="80">
        <v>109025000</v>
      </c>
      <c r="AC185" s="106">
        <v>828298000</v>
      </c>
      <c r="AD185" s="31">
        <f>AC185/E185</f>
        <v>0.34734471246808241</v>
      </c>
    </row>
    <row r="186" spans="1:30">
      <c r="A186" t="s">
        <v>77</v>
      </c>
      <c r="B186" s="36">
        <v>2008</v>
      </c>
      <c r="C186" s="56">
        <v>3318916000</v>
      </c>
      <c r="D186" s="102">
        <f>(C186-C185)/C186</f>
        <v>-6.1942815063713574E-2</v>
      </c>
      <c r="E186" s="56">
        <v>2480364000</v>
      </c>
      <c r="F186" s="102">
        <f t="shared" si="12"/>
        <v>3.8585868848281947E-2</v>
      </c>
      <c r="G186" s="80">
        <v>724129000</v>
      </c>
      <c r="H186" s="80">
        <v>0</v>
      </c>
      <c r="I186" s="56">
        <v>12753565000</v>
      </c>
      <c r="J186" s="80">
        <v>1629498000</v>
      </c>
      <c r="K186" s="97">
        <v>15434452000</v>
      </c>
      <c r="L186" s="110">
        <v>2680887000</v>
      </c>
      <c r="M186" s="21">
        <f t="shared" si="9"/>
        <v>0.16123021969967402</v>
      </c>
      <c r="N186" s="103"/>
      <c r="O186" s="80">
        <v>421230000</v>
      </c>
      <c r="P186" s="104">
        <v>1061867000</v>
      </c>
      <c r="Q186" s="36"/>
      <c r="R186" s="36">
        <v>0</v>
      </c>
      <c r="S186" s="80" t="s">
        <v>66</v>
      </c>
      <c r="T186" s="80">
        <v>1973250000</v>
      </c>
      <c r="U186" s="80">
        <v>686838000</v>
      </c>
      <c r="V186" s="80">
        <v>9654695000</v>
      </c>
      <c r="W186" s="80"/>
      <c r="X186" s="80"/>
      <c r="Y186" s="80">
        <v>996000</v>
      </c>
      <c r="Z186" s="80">
        <v>72582000</v>
      </c>
      <c r="AA186" s="80"/>
      <c r="AB186" s="80">
        <v>84412000</v>
      </c>
      <c r="AC186" s="106">
        <v>887073000</v>
      </c>
      <c r="AD186" s="31">
        <f>AC186/E186</f>
        <v>0.35763823374311188</v>
      </c>
    </row>
    <row r="187" spans="1:30">
      <c r="A187" t="s">
        <v>77</v>
      </c>
      <c r="B187" s="36">
        <v>2009</v>
      </c>
      <c r="C187" s="56">
        <v>1647698000</v>
      </c>
      <c r="D187" s="102">
        <f>(C187-C186)/C187</f>
        <v>-1.0142744604897256</v>
      </c>
      <c r="E187" s="56">
        <v>2658207000</v>
      </c>
      <c r="F187" s="102">
        <f t="shared" si="12"/>
        <v>6.6903367570697092E-2</v>
      </c>
      <c r="G187" s="80">
        <v>-39764000</v>
      </c>
      <c r="H187" s="80">
        <v>0</v>
      </c>
      <c r="I187" s="56">
        <v>9947919000</v>
      </c>
      <c r="J187" s="80">
        <v>791392000</v>
      </c>
      <c r="K187" s="97">
        <v>12898453000</v>
      </c>
      <c r="L187" s="110">
        <v>2950534000</v>
      </c>
      <c r="M187" s="21">
        <f t="shared" si="9"/>
        <v>9.1389219714126321E-2</v>
      </c>
      <c r="N187" s="103">
        <v>21634</v>
      </c>
      <c r="O187" s="80">
        <v>431772000</v>
      </c>
      <c r="P187" s="104">
        <v>1136101000</v>
      </c>
      <c r="Q187" s="36"/>
      <c r="R187" s="36">
        <v>0</v>
      </c>
      <c r="S187" s="80">
        <v>630655</v>
      </c>
      <c r="T187" s="80">
        <v>2146296000</v>
      </c>
      <c r="U187" s="80">
        <v>1474741</v>
      </c>
      <c r="V187" s="80">
        <v>70356000</v>
      </c>
      <c r="W187" s="80">
        <v>73322000</v>
      </c>
      <c r="X187" s="80"/>
      <c r="Y187" s="80">
        <v>313000</v>
      </c>
      <c r="Z187" s="80">
        <v>40054000</v>
      </c>
      <c r="AA187" s="80">
        <v>8151805000</v>
      </c>
      <c r="AB187" s="80">
        <v>-651010000</v>
      </c>
      <c r="AC187" s="106">
        <v>957228000</v>
      </c>
      <c r="AD187" s="31">
        <f>AC187/E187</f>
        <v>0.36010288137831253</v>
      </c>
    </row>
    <row r="188" spans="1:30">
      <c r="A188" t="s">
        <v>77</v>
      </c>
      <c r="B188" s="36">
        <v>2010</v>
      </c>
      <c r="C188" s="56"/>
      <c r="D188" s="102" t="e">
        <f>(C188-C187)/C188</f>
        <v>#DIV/0!</v>
      </c>
      <c r="E188" s="56">
        <v>258437</v>
      </c>
      <c r="F188" s="102">
        <f t="shared" si="12"/>
        <v>-10284.705994110751</v>
      </c>
      <c r="G188" s="80">
        <v>-2017933</v>
      </c>
      <c r="H188" s="80">
        <v>0</v>
      </c>
      <c r="I188" s="56">
        <v>10324300000</v>
      </c>
      <c r="J188" s="80">
        <f>34459000+112610+61779</f>
        <v>34633389</v>
      </c>
      <c r="K188" s="97">
        <v>13412506000</v>
      </c>
      <c r="L188" s="110">
        <v>3088201000</v>
      </c>
      <c r="M188" s="21">
        <f t="shared" si="9"/>
        <v>4.4578380746590006E-2</v>
      </c>
      <c r="N188" s="103">
        <v>17180</v>
      </c>
      <c r="O188" s="80"/>
      <c r="P188" s="104">
        <v>1141615000</v>
      </c>
      <c r="Q188" s="36"/>
      <c r="R188" s="36">
        <v>0</v>
      </c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106"/>
    </row>
    <row r="189" spans="1:30">
      <c r="A189" t="s">
        <v>77</v>
      </c>
      <c r="B189" s="36">
        <v>2011</v>
      </c>
      <c r="C189" s="56">
        <v>3492311000</v>
      </c>
      <c r="D189" s="102">
        <f>(C189-C188)/C189</f>
        <v>1</v>
      </c>
      <c r="E189" s="56">
        <v>2797927000</v>
      </c>
      <c r="F189" s="102">
        <f t="shared" si="12"/>
        <v>0.9999076326866283</v>
      </c>
      <c r="G189" s="80">
        <v>387589000</v>
      </c>
      <c r="H189" s="80">
        <v>0</v>
      </c>
      <c r="I189" s="56">
        <v>12132083000</v>
      </c>
      <c r="J189" s="80">
        <v>970793000</v>
      </c>
      <c r="K189" s="97">
        <v>15997478000</v>
      </c>
      <c r="L189" s="110">
        <v>3865395000</v>
      </c>
      <c r="M189" s="21">
        <f t="shared" si="9"/>
        <v>0.20106457425437763</v>
      </c>
      <c r="N189" s="103">
        <v>20665</v>
      </c>
      <c r="O189" s="80">
        <v>499950000</v>
      </c>
      <c r="P189" s="104">
        <v>5387000</v>
      </c>
      <c r="Q189" s="36"/>
      <c r="R189" s="104">
        <v>63000</v>
      </c>
      <c r="S189" s="80">
        <v>832629</v>
      </c>
      <c r="T189" s="80">
        <v>2246181000</v>
      </c>
      <c r="U189" s="80">
        <v>1656130000</v>
      </c>
      <c r="V189" s="80">
        <v>106386000</v>
      </c>
      <c r="W189" s="80">
        <v>105324000</v>
      </c>
      <c r="X189" s="80">
        <v>0</v>
      </c>
      <c r="Y189" s="80">
        <v>449000</v>
      </c>
      <c r="Z189" s="80">
        <v>37298000</v>
      </c>
      <c r="AA189" s="80">
        <v>9853574</v>
      </c>
      <c r="AB189" s="80">
        <v>228728000</v>
      </c>
      <c r="AC189" s="106">
        <v>903686000</v>
      </c>
      <c r="AD189" s="31">
        <f>AC189/E189</f>
        <v>0.32298412360293888</v>
      </c>
    </row>
    <row r="190" spans="1:30">
      <c r="A190" t="s">
        <v>77</v>
      </c>
      <c r="B190" s="36">
        <v>2012</v>
      </c>
      <c r="C190" s="56">
        <v>3355435000</v>
      </c>
      <c r="D190" s="102">
        <f>(C190-C189)/C190</f>
        <v>-4.0792326479279141E-2</v>
      </c>
      <c r="E190" s="56">
        <v>3384603000</v>
      </c>
      <c r="F190" s="102">
        <f t="shared" si="12"/>
        <v>0.17333672516392618</v>
      </c>
      <c r="G190" s="80">
        <v>321640000</v>
      </c>
      <c r="H190" s="80">
        <v>0</v>
      </c>
      <c r="I190" s="56">
        <v>12548056000</v>
      </c>
      <c r="J190" s="80">
        <v>894547000</v>
      </c>
      <c r="K190" s="97">
        <v>16769229000</v>
      </c>
      <c r="L190" s="110">
        <v>4221173000</v>
      </c>
      <c r="M190" s="21">
        <f t="shared" si="9"/>
        <v>8.4284155138867792E-2</v>
      </c>
      <c r="N190" s="103">
        <v>22085</v>
      </c>
      <c r="O190" s="80">
        <v>534335000</v>
      </c>
      <c r="P190" s="104">
        <v>6421000</v>
      </c>
      <c r="Q190" s="36"/>
      <c r="R190" s="36">
        <v>0</v>
      </c>
      <c r="S190" s="80">
        <v>1042110</v>
      </c>
      <c r="T190" s="80">
        <v>2689663000</v>
      </c>
      <c r="U190" s="80">
        <v>1770381000</v>
      </c>
      <c r="V190" s="80">
        <v>84578000</v>
      </c>
      <c r="W190" s="80">
        <v>128368000</v>
      </c>
      <c r="X190" s="80">
        <v>0</v>
      </c>
      <c r="Y190" s="80">
        <v>358000</v>
      </c>
      <c r="Z190" s="80">
        <v>47588000</v>
      </c>
      <c r="AA190" s="80">
        <v>10308273000</v>
      </c>
      <c r="AB190" s="80">
        <v>108333000</v>
      </c>
      <c r="AC190" s="106">
        <v>954644000</v>
      </c>
      <c r="AD190" s="31">
        <f>AC190/E190</f>
        <v>0.28205494115558016</v>
      </c>
    </row>
    <row r="191" spans="1:30">
      <c r="A191" t="s">
        <v>77</v>
      </c>
      <c r="B191" s="36">
        <v>2013</v>
      </c>
      <c r="C191" s="56">
        <v>3997468000</v>
      </c>
      <c r="D191" s="102">
        <f>(C191-C190)/C191</f>
        <v>0.16060991607687666</v>
      </c>
      <c r="E191" s="56">
        <v>3123050000</v>
      </c>
      <c r="F191" s="102">
        <f t="shared" si="12"/>
        <v>-8.3749219512976092E-2</v>
      </c>
      <c r="G191" s="80">
        <v>64475286000</v>
      </c>
      <c r="H191" s="80">
        <v>0</v>
      </c>
      <c r="I191" s="56">
        <v>13908543000</v>
      </c>
      <c r="J191" s="80">
        <v>817616000</v>
      </c>
      <c r="K191" s="97">
        <v>17675782000</v>
      </c>
      <c r="L191" s="110">
        <v>3767239000</v>
      </c>
      <c r="M191" s="21">
        <f t="shared" si="9"/>
        <v>-0.1204951424637513</v>
      </c>
      <c r="N191" s="103">
        <v>22857</v>
      </c>
      <c r="O191" s="80">
        <v>577641000</v>
      </c>
      <c r="P191" s="104">
        <v>11066996</v>
      </c>
      <c r="Q191" s="36"/>
      <c r="R191" s="104">
        <v>93166000</v>
      </c>
      <c r="S191" s="80">
        <v>1597145</v>
      </c>
      <c r="T191" s="80">
        <v>2525638000</v>
      </c>
      <c r="U191" s="80">
        <v>1861711000</v>
      </c>
      <c r="V191" s="80">
        <v>731033000</v>
      </c>
      <c r="W191" s="80">
        <v>93166000</v>
      </c>
      <c r="X191" s="80">
        <v>0</v>
      </c>
      <c r="Y191" s="80">
        <v>193000</v>
      </c>
      <c r="Z191" s="80">
        <v>55469000</v>
      </c>
      <c r="AA191" s="80">
        <v>8151805000</v>
      </c>
      <c r="AB191" s="80">
        <v>587108000</v>
      </c>
      <c r="AC191" s="106">
        <v>1008695000</v>
      </c>
      <c r="AD191" s="31">
        <f>AC191/E191</f>
        <v>0.32298394197979541</v>
      </c>
    </row>
    <row r="192" spans="1:30">
      <c r="A192" t="s">
        <v>77</v>
      </c>
      <c r="B192" s="36">
        <v>2014</v>
      </c>
      <c r="C192" s="56">
        <v>4070665000</v>
      </c>
      <c r="D192" s="102">
        <f>(C192-C191)/C192</f>
        <v>1.7981582861768285E-2</v>
      </c>
      <c r="E192" s="56">
        <v>3151739000</v>
      </c>
      <c r="F192" s="102">
        <f t="shared" si="12"/>
        <v>9.1025938378780733E-3</v>
      </c>
      <c r="G192" s="80">
        <v>886215000</v>
      </c>
      <c r="H192" s="80">
        <v>0</v>
      </c>
      <c r="I192" s="56">
        <v>16080948000</v>
      </c>
      <c r="J192" s="80">
        <v>956016000</v>
      </c>
      <c r="K192" s="97">
        <v>20337912000</v>
      </c>
      <c r="L192" s="110">
        <v>4256964000</v>
      </c>
      <c r="M192" s="21">
        <f t="shared" si="9"/>
        <v>0.11504090708777429</v>
      </c>
      <c r="N192" s="103">
        <v>23471</v>
      </c>
      <c r="O192" s="80">
        <v>604737000</v>
      </c>
      <c r="P192" s="104">
        <v>7759000</v>
      </c>
      <c r="Q192" s="36"/>
      <c r="R192" s="36">
        <v>0</v>
      </c>
      <c r="S192" s="80">
        <v>1360610</v>
      </c>
      <c r="T192" s="80">
        <v>2415055000</v>
      </c>
      <c r="U192" s="80">
        <v>1817391000</v>
      </c>
      <c r="V192" s="80">
        <v>83436000</v>
      </c>
      <c r="W192" s="80">
        <v>75065000</v>
      </c>
      <c r="X192" s="80">
        <v>-88000</v>
      </c>
      <c r="Y192" s="80">
        <v>0</v>
      </c>
      <c r="Z192" s="80">
        <v>63229000</v>
      </c>
      <c r="AA192" s="80">
        <v>12589776000</v>
      </c>
      <c r="AB192" s="80">
        <v>189401000</v>
      </c>
      <c r="AC192" s="106">
        <v>1059280000</v>
      </c>
      <c r="AD192" s="31">
        <f>AC192/E192</f>
        <v>0.3360938199514617</v>
      </c>
    </row>
    <row r="193" spans="1:30">
      <c r="A193" t="s">
        <v>77</v>
      </c>
      <c r="B193" s="36">
        <v>2015</v>
      </c>
      <c r="C193" s="56">
        <v>4042224000</v>
      </c>
      <c r="D193" s="102">
        <f>(C193-C192)/C193</f>
        <v>-7.0359782139732974E-3</v>
      </c>
      <c r="E193" s="56">
        <v>3362019000</v>
      </c>
      <c r="F193" s="102">
        <f t="shared" si="12"/>
        <v>6.2545750038890319E-2</v>
      </c>
      <c r="G193" s="80">
        <v>837036000</v>
      </c>
      <c r="H193" s="80">
        <v>0</v>
      </c>
      <c r="I193" s="56">
        <v>17562621000</v>
      </c>
      <c r="J193" s="80">
        <v>985424000</v>
      </c>
      <c r="K193" s="97">
        <v>21882075000</v>
      </c>
      <c r="L193" s="110">
        <v>4319454000</v>
      </c>
      <c r="M193" s="21">
        <f t="shared" si="9"/>
        <v>1.4467106259263323E-2</v>
      </c>
      <c r="N193" s="103">
        <v>24070</v>
      </c>
      <c r="O193" s="80">
        <v>621140000</v>
      </c>
      <c r="P193" s="104">
        <v>7552000</v>
      </c>
      <c r="Q193" s="36"/>
      <c r="R193" s="36">
        <v>0</v>
      </c>
      <c r="S193" s="80">
        <v>1555973</v>
      </c>
      <c r="T193" s="80">
        <v>2567265000</v>
      </c>
      <c r="U193" s="80">
        <v>2005751000</v>
      </c>
      <c r="V193" s="80">
        <v>71430000</v>
      </c>
      <c r="W193" s="80">
        <v>43596000</v>
      </c>
      <c r="X193" s="80">
        <v>0</v>
      </c>
      <c r="Y193" s="80">
        <v>889000</v>
      </c>
      <c r="Z193" s="80">
        <v>98987000</v>
      </c>
      <c r="AA193" s="80">
        <v>13687939000</v>
      </c>
      <c r="AB193" s="80">
        <v>0</v>
      </c>
      <c r="AC193" s="106">
        <v>1123802000</v>
      </c>
      <c r="AD193" s="31">
        <f>AC193/E193</f>
        <v>0.33426402408790667</v>
      </c>
    </row>
    <row r="194" spans="1:30">
      <c r="A194" t="s">
        <v>77</v>
      </c>
      <c r="B194" s="36">
        <v>2016</v>
      </c>
      <c r="C194" s="56">
        <v>3961420000</v>
      </c>
      <c r="D194" s="102">
        <f>(C194-C193)/C194</f>
        <v>-2.0397736165314456E-2</v>
      </c>
      <c r="E194" s="56">
        <v>3604394000</v>
      </c>
      <c r="F194" s="102">
        <f t="shared" si="12"/>
        <v>6.7244313468505387E-2</v>
      </c>
      <c r="G194" s="80">
        <v>662073000</v>
      </c>
      <c r="H194" s="80">
        <v>0</v>
      </c>
      <c r="I194" s="56">
        <v>16884776000</v>
      </c>
      <c r="J194" s="80">
        <v>963130000</v>
      </c>
      <c r="K194" s="97">
        <v>22177032000</v>
      </c>
      <c r="L194" s="110">
        <v>5292256000</v>
      </c>
      <c r="M194" s="21">
        <f t="shared" si="9"/>
        <v>0.18381612680868045</v>
      </c>
      <c r="N194" s="103">
        <v>24689</v>
      </c>
      <c r="O194" s="80">
        <v>645589000</v>
      </c>
      <c r="P194" s="104">
        <v>8672000</v>
      </c>
      <c r="Q194" s="36"/>
      <c r="R194" s="36">
        <v>0</v>
      </c>
      <c r="S194" s="80">
        <v>1753921</v>
      </c>
      <c r="T194" s="80">
        <v>2755923000</v>
      </c>
      <c r="U194" s="80" t="s">
        <v>78</v>
      </c>
      <c r="V194" s="80">
        <v>78918000</v>
      </c>
      <c r="W194" s="80">
        <v>57533000</v>
      </c>
      <c r="X194" s="80">
        <v>-120000</v>
      </c>
      <c r="Y194" s="80">
        <v>575000</v>
      </c>
      <c r="Z194" s="80">
        <v>84177000</v>
      </c>
      <c r="AA194" s="80">
        <v>13436025000</v>
      </c>
      <c r="AB194" s="80">
        <v>0</v>
      </c>
      <c r="AC194" s="106">
        <v>1196088000</v>
      </c>
      <c r="AD194" s="31">
        <f>AC194/E194</f>
        <v>0.33184163551487433</v>
      </c>
    </row>
    <row r="195" spans="1:30">
      <c r="A195" t="s">
        <v>77</v>
      </c>
      <c r="B195" s="36">
        <v>2017</v>
      </c>
      <c r="C195" s="56">
        <v>4137922000</v>
      </c>
      <c r="D195" s="102">
        <f>(C195-C194)/C195</f>
        <v>4.2654743129522499E-2</v>
      </c>
      <c r="E195" s="56">
        <v>3751619000</v>
      </c>
      <c r="F195" s="102">
        <f t="shared" si="12"/>
        <v>3.9243057463990878E-2</v>
      </c>
      <c r="G195" s="80">
        <v>728958000</v>
      </c>
      <c r="H195" s="80">
        <v>0</v>
      </c>
      <c r="I195" s="56">
        <v>19006233000</v>
      </c>
      <c r="J195" s="80">
        <v>1028323000</v>
      </c>
      <c r="K195" s="97">
        <v>23727446000</v>
      </c>
      <c r="L195" s="110">
        <v>4721213000</v>
      </c>
      <c r="M195" s="21">
        <f t="shared" si="9"/>
        <v>-0.12095260264681978</v>
      </c>
      <c r="N195" s="103">
        <v>16865</v>
      </c>
      <c r="O195" s="80">
        <v>692632000</v>
      </c>
      <c r="P195" s="104">
        <v>9280000</v>
      </c>
      <c r="Q195" s="36"/>
      <c r="R195" s="36">
        <v>0</v>
      </c>
      <c r="S195" s="80">
        <v>1786429</v>
      </c>
      <c r="T195" s="80">
        <v>2843363000</v>
      </c>
      <c r="U195" s="80">
        <v>2170094000</v>
      </c>
      <c r="V195" s="80">
        <v>72774000</v>
      </c>
      <c r="W195" s="80">
        <v>38725000</v>
      </c>
      <c r="X195" s="80">
        <v>0</v>
      </c>
      <c r="Y195" s="80">
        <v>144000</v>
      </c>
      <c r="Z195" s="80">
        <v>99048000</v>
      </c>
      <c r="AA195" s="80">
        <v>14958882000</v>
      </c>
      <c r="AB195" s="80">
        <v>0</v>
      </c>
      <c r="AC195" s="106">
        <v>1265095000</v>
      </c>
      <c r="AD195" s="31">
        <f>AC195/E195</f>
        <v>0.33721308053936183</v>
      </c>
    </row>
    <row r="196" spans="1:30">
      <c r="A196" t="s">
        <v>77</v>
      </c>
      <c r="B196" s="36">
        <v>2018</v>
      </c>
      <c r="C196" s="56">
        <v>4443525000</v>
      </c>
      <c r="D196" s="102">
        <f>(C196-C195)/C196</f>
        <v>6.8774902808018415E-2</v>
      </c>
      <c r="E196" s="56">
        <v>3855696000</v>
      </c>
      <c r="F196" s="102">
        <f t="shared" si="12"/>
        <v>2.6993051319398626E-2</v>
      </c>
      <c r="G196" s="80">
        <v>1048669000</v>
      </c>
      <c r="H196" s="80">
        <v>0</v>
      </c>
      <c r="I196" s="56">
        <v>21374624000</v>
      </c>
      <c r="J196" s="80">
        <v>875797000</v>
      </c>
      <c r="K196" s="97">
        <v>25861939000</v>
      </c>
      <c r="L196" s="110">
        <v>4487315000</v>
      </c>
      <c r="M196" s="21">
        <f t="shared" si="9"/>
        <v>-5.2124265847171412E-2</v>
      </c>
      <c r="N196" s="103">
        <v>25269</v>
      </c>
      <c r="O196" s="80">
        <v>700760000</v>
      </c>
      <c r="P196" s="104">
        <v>9984000</v>
      </c>
      <c r="Q196" s="36"/>
      <c r="R196" s="36">
        <v>0</v>
      </c>
      <c r="S196" s="80">
        <v>1873205</v>
      </c>
      <c r="T196" s="80">
        <v>3081772000</v>
      </c>
      <c r="U196" s="80">
        <v>2289060000</v>
      </c>
      <c r="V196" s="80">
        <v>91181000</v>
      </c>
      <c r="W196" s="80">
        <v>48249000</v>
      </c>
      <c r="X196" s="80">
        <v>0</v>
      </c>
      <c r="Y196" s="80">
        <v>1222000</v>
      </c>
      <c r="Z196" s="80">
        <v>90569000</v>
      </c>
      <c r="AA196" s="80">
        <v>16507029000</v>
      </c>
      <c r="AB196" s="80">
        <v>0</v>
      </c>
      <c r="AC196" s="106">
        <v>1402733000</v>
      </c>
      <c r="AD196" s="31">
        <f>AC196/E196</f>
        <v>0.36380798693672944</v>
      </c>
    </row>
    <row r="197" spans="1:30">
      <c r="A197" t="s">
        <v>77</v>
      </c>
      <c r="B197" s="36">
        <v>2019</v>
      </c>
      <c r="C197" s="56">
        <v>5308609000</v>
      </c>
      <c r="D197" s="102">
        <f>(C197-C196)/C197</f>
        <v>0.16295869595971374</v>
      </c>
      <c r="E197" s="56">
        <v>4075066000</v>
      </c>
      <c r="F197" s="102">
        <f t="shared" si="12"/>
        <v>5.3832256949948788E-2</v>
      </c>
      <c r="G197" s="80">
        <v>1461222000</v>
      </c>
      <c r="H197" s="80">
        <v>0</v>
      </c>
      <c r="I197" s="56">
        <v>22552551000</v>
      </c>
      <c r="J197" s="80">
        <v>1038607000</v>
      </c>
      <c r="K197" s="97">
        <v>27518235000</v>
      </c>
      <c r="L197" s="110">
        <v>4965684000</v>
      </c>
      <c r="M197" s="21">
        <f t="shared" si="9"/>
        <v>9.6334966139609374E-2</v>
      </c>
      <c r="N197" s="103">
        <v>25941</v>
      </c>
      <c r="O197" s="80">
        <v>749690000</v>
      </c>
      <c r="P197" s="104">
        <v>10175000</v>
      </c>
      <c r="Q197" s="36"/>
      <c r="R197" s="36">
        <v>0</v>
      </c>
      <c r="S197" s="80">
        <v>2091833</v>
      </c>
      <c r="T197" s="80">
        <v>3343934000</v>
      </c>
      <c r="U197" s="80">
        <v>2475023000</v>
      </c>
      <c r="V197" s="80">
        <v>75179000</v>
      </c>
      <c r="W197" s="80">
        <v>51873000</v>
      </c>
      <c r="X197" s="80">
        <v>0</v>
      </c>
      <c r="Y197" s="80">
        <v>1434000</v>
      </c>
      <c r="Z197" s="80">
        <v>206705000</v>
      </c>
      <c r="AA197" s="80" t="s">
        <v>79</v>
      </c>
      <c r="AB197" s="80">
        <v>0</v>
      </c>
      <c r="AC197" s="106">
        <v>1394121000</v>
      </c>
      <c r="AD197" s="31">
        <f>AC197/E197</f>
        <v>0.34211004189870792</v>
      </c>
    </row>
    <row r="198" spans="1:30">
      <c r="A198" t="s">
        <v>77</v>
      </c>
      <c r="B198" s="36">
        <v>2020</v>
      </c>
      <c r="C198" s="56">
        <v>4804195000</v>
      </c>
      <c r="D198" s="102">
        <f>(C198-C197)/C198</f>
        <v>-0.10499448919121726</v>
      </c>
      <c r="E198" s="56">
        <v>4165517000</v>
      </c>
      <c r="F198" s="102">
        <f t="shared" si="12"/>
        <v>2.1714231390725328E-2</v>
      </c>
      <c r="G198" s="80">
        <v>1198598000</v>
      </c>
      <c r="H198" s="80">
        <v>0</v>
      </c>
      <c r="I198" s="56">
        <v>23795577000</v>
      </c>
      <c r="J198" s="80">
        <v>1014222000</v>
      </c>
      <c r="K198" s="97">
        <v>30065085000</v>
      </c>
      <c r="L198" s="110">
        <v>6269508000</v>
      </c>
      <c r="M198" s="21">
        <f t="shared" si="9"/>
        <v>0.20796273008982524</v>
      </c>
      <c r="N198" s="103">
        <v>26214</v>
      </c>
      <c r="O198" s="80">
        <v>762007000</v>
      </c>
      <c r="P198" s="104">
        <v>10065000</v>
      </c>
      <c r="Q198" s="36"/>
      <c r="R198" s="36">
        <v>0</v>
      </c>
      <c r="S198" s="80">
        <v>2161624</v>
      </c>
      <c r="T198" s="80">
        <v>3429138000</v>
      </c>
      <c r="U198" s="80">
        <v>2452821000</v>
      </c>
      <c r="V198" s="80">
        <v>37179000</v>
      </c>
      <c r="W198" s="80">
        <v>58565000</v>
      </c>
      <c r="X198" s="80">
        <v>0</v>
      </c>
      <c r="Y198" s="80">
        <v>460000</v>
      </c>
      <c r="Z198" s="80">
        <v>42810000</v>
      </c>
      <c r="AA198" s="80">
        <v>18465010000</v>
      </c>
      <c r="AB198" s="80">
        <v>0</v>
      </c>
      <c r="AC198" s="106">
        <v>1462364000</v>
      </c>
      <c r="AD198" s="31">
        <f>AC198/E198</f>
        <v>0.35106422564113893</v>
      </c>
    </row>
    <row r="199" spans="1:30">
      <c r="A199" t="s">
        <v>77</v>
      </c>
      <c r="B199" s="36">
        <v>2021</v>
      </c>
      <c r="C199" s="56">
        <v>5726158000</v>
      </c>
      <c r="D199" s="102">
        <f>(C199-C198)/C199</f>
        <v>0.16100900464150658</v>
      </c>
      <c r="E199" s="56">
        <v>4281626000</v>
      </c>
      <c r="F199" s="102">
        <f t="shared" si="12"/>
        <v>2.7117968734307947E-2</v>
      </c>
      <c r="G199" s="80">
        <v>1999059000</v>
      </c>
      <c r="H199" s="80">
        <v>0</v>
      </c>
      <c r="I199" s="56">
        <v>36408939000</v>
      </c>
      <c r="J199" s="80">
        <v>1003569000</v>
      </c>
      <c r="K199" s="97">
        <v>42473040000</v>
      </c>
      <c r="L199" s="110">
        <v>6064101000</v>
      </c>
      <c r="M199" s="21">
        <f t="shared" si="9"/>
        <v>-3.3872621844524026E-2</v>
      </c>
      <c r="N199" s="103">
        <v>25443</v>
      </c>
      <c r="O199" s="80">
        <v>745502000</v>
      </c>
      <c r="P199" s="104">
        <v>9852000</v>
      </c>
      <c r="Q199" s="36"/>
      <c r="R199" s="36">
        <v>0</v>
      </c>
      <c r="S199" s="80">
        <v>2278569</v>
      </c>
      <c r="T199" s="80">
        <v>3431284000</v>
      </c>
      <c r="U199" s="80">
        <v>2410934000</v>
      </c>
      <c r="V199" s="80">
        <v>102272000</v>
      </c>
      <c r="W199" s="80">
        <v>54223000</v>
      </c>
      <c r="X199" s="80">
        <v>0</v>
      </c>
      <c r="Y199" s="80">
        <v>49000</v>
      </c>
      <c r="Z199" s="80">
        <v>156101000</v>
      </c>
      <c r="AA199" s="80">
        <v>27496309000</v>
      </c>
      <c r="AB199" s="80">
        <v>0</v>
      </c>
      <c r="AC199" s="106">
        <v>1486704000</v>
      </c>
      <c r="AD199" s="31">
        <f>AC199/E199</f>
        <v>0.3472288331582441</v>
      </c>
    </row>
    <row r="200" spans="1:30">
      <c r="A200" t="s">
        <v>77</v>
      </c>
      <c r="B200" s="36">
        <v>2022</v>
      </c>
      <c r="C200" s="56">
        <v>6378650000</v>
      </c>
      <c r="D200" s="102">
        <f>(C200-C199)/C200</f>
        <v>0.10229311844982873</v>
      </c>
      <c r="E200" s="56">
        <v>4540620000</v>
      </c>
      <c r="F200" s="102">
        <f t="shared" si="12"/>
        <v>5.703934704952187E-2</v>
      </c>
      <c r="G200" s="80">
        <v>2304099000</v>
      </c>
      <c r="H200" s="80">
        <v>0</v>
      </c>
      <c r="I200" s="56">
        <v>33202839000</v>
      </c>
      <c r="J200" s="80">
        <v>1252909000</v>
      </c>
      <c r="K200" s="97">
        <v>39839201000</v>
      </c>
      <c r="L200" s="110">
        <v>6636362000</v>
      </c>
      <c r="M200" s="21">
        <f t="shared" si="9"/>
        <v>8.6231130851511711E-2</v>
      </c>
      <c r="N200" s="103">
        <v>25671</v>
      </c>
      <c r="O200" s="80">
        <v>832824000</v>
      </c>
      <c r="P200" s="104">
        <v>11501000</v>
      </c>
      <c r="Q200" s="36"/>
      <c r="R200" s="104">
        <v>25000</v>
      </c>
      <c r="S200" s="80">
        <v>2697163</v>
      </c>
      <c r="T200" s="80">
        <v>3661884000</v>
      </c>
      <c r="U200" s="80">
        <v>2585121000</v>
      </c>
      <c r="V200" s="80">
        <v>113429000</v>
      </c>
      <c r="W200" s="80">
        <v>61939000</v>
      </c>
      <c r="X200" s="80">
        <v>0</v>
      </c>
      <c r="Y200" s="80">
        <v>253000</v>
      </c>
      <c r="Z200" s="80">
        <v>61128000</v>
      </c>
      <c r="AA200" s="80">
        <v>24739862000</v>
      </c>
      <c r="AB200" s="80">
        <v>0</v>
      </c>
      <c r="AC200" s="106">
        <v>1578644000</v>
      </c>
      <c r="AD200" s="31">
        <f>AC200/E200</f>
        <v>0.34767146336843868</v>
      </c>
    </row>
    <row r="201" spans="1:30">
      <c r="A201" t="s">
        <v>77</v>
      </c>
      <c r="B201" s="36">
        <v>2023</v>
      </c>
      <c r="C201" s="56">
        <v>4954533000</v>
      </c>
      <c r="D201" s="102">
        <f>(C201-C200)/C201</f>
        <v>-0.28743718126410706</v>
      </c>
      <c r="E201" s="56">
        <v>4901572000</v>
      </c>
      <c r="F201" s="102">
        <f t="shared" si="12"/>
        <v>7.3640048539529768E-2</v>
      </c>
      <c r="G201" s="80">
        <v>808241000</v>
      </c>
      <c r="H201" s="80">
        <v>0</v>
      </c>
      <c r="I201" s="56">
        <v>32162489000</v>
      </c>
      <c r="J201" s="80">
        <v>1094476000</v>
      </c>
      <c r="K201" s="97">
        <v>38587698000</v>
      </c>
      <c r="L201" s="110">
        <v>6425209000</v>
      </c>
      <c r="M201" s="21">
        <f t="shared" si="9"/>
        <v>-3.2863211142236774E-2</v>
      </c>
      <c r="N201" s="103">
        <v>27330</v>
      </c>
      <c r="O201" s="80">
        <v>861609000</v>
      </c>
      <c r="P201" s="104">
        <v>13521000</v>
      </c>
      <c r="Q201" s="36"/>
      <c r="R201" s="104">
        <v>17000</v>
      </c>
      <c r="S201" s="80">
        <v>2635663</v>
      </c>
      <c r="T201" s="80">
        <v>3834995000</v>
      </c>
      <c r="U201" s="80">
        <v>2700061000</v>
      </c>
      <c r="V201" s="80">
        <v>202948000</v>
      </c>
      <c r="W201" s="80">
        <v>61494000</v>
      </c>
      <c r="X201" s="80">
        <v>0</v>
      </c>
      <c r="Y201" s="80">
        <v>383000</v>
      </c>
      <c r="Z201" s="80">
        <v>87296000</v>
      </c>
      <c r="AA201" s="80">
        <v>23615406000</v>
      </c>
      <c r="AB201" s="80">
        <v>0</v>
      </c>
      <c r="AC201" s="106">
        <v>1855421000</v>
      </c>
      <c r="AD201" s="31">
        <f>AC201/E201</f>
        <v>0.37853590643981155</v>
      </c>
    </row>
    <row r="202" spans="1:30">
      <c r="A202" t="s">
        <v>80</v>
      </c>
      <c r="B202">
        <v>2004</v>
      </c>
      <c r="C202" s="25">
        <v>69609619</v>
      </c>
      <c r="D202" s="31">
        <v>0</v>
      </c>
      <c r="E202" s="25">
        <v>62856794</v>
      </c>
      <c r="F202" s="31">
        <v>0</v>
      </c>
      <c r="G202" s="25">
        <v>5851796</v>
      </c>
      <c r="H202" s="25">
        <v>0</v>
      </c>
      <c r="I202" s="80">
        <v>57807126</v>
      </c>
      <c r="J202" s="80">
        <v>3235631</v>
      </c>
      <c r="K202" s="96">
        <v>123920692</v>
      </c>
      <c r="L202" s="110">
        <v>66113566</v>
      </c>
      <c r="M202" s="21">
        <v>0</v>
      </c>
      <c r="N202" s="70" t="s">
        <v>81</v>
      </c>
      <c r="O202" s="25" t="s">
        <v>81</v>
      </c>
      <c r="P202" s="25">
        <v>304167</v>
      </c>
      <c r="Q202" s="25" t="s">
        <v>82</v>
      </c>
      <c r="R202" s="25">
        <v>0</v>
      </c>
      <c r="S202" s="25">
        <v>304167</v>
      </c>
      <c r="T202" s="25">
        <v>54006065</v>
      </c>
      <c r="U202" s="25">
        <v>57543058</v>
      </c>
      <c r="V202" s="25">
        <v>1107354</v>
      </c>
      <c r="W202" s="25">
        <v>0</v>
      </c>
      <c r="X202" s="79">
        <v>1295722</v>
      </c>
      <c r="Y202" s="25">
        <v>5915</v>
      </c>
      <c r="Z202" s="25">
        <v>0</v>
      </c>
      <c r="AA202" s="25" t="s">
        <v>82</v>
      </c>
      <c r="AB202" s="25">
        <v>1783454</v>
      </c>
      <c r="AC202" s="106">
        <v>20899069</v>
      </c>
      <c r="AD202" s="31">
        <f>AC202/E202</f>
        <v>0.33248703393940199</v>
      </c>
    </row>
    <row r="203" spans="1:30">
      <c r="A203" t="s">
        <v>80</v>
      </c>
      <c r="B203">
        <v>2005</v>
      </c>
      <c r="C203" s="25">
        <v>66272718</v>
      </c>
      <c r="D203" s="31">
        <f>(C203-C202)/C203</f>
        <v>-5.0351050940750611E-2</v>
      </c>
      <c r="E203" s="25">
        <v>63976957</v>
      </c>
      <c r="F203" s="31">
        <f>(E203-E202)/E203</f>
        <v>1.7508850882044923E-2</v>
      </c>
      <c r="G203" s="25">
        <v>67586</v>
      </c>
      <c r="H203" s="25">
        <v>0</v>
      </c>
      <c r="I203" s="80">
        <v>61085387</v>
      </c>
      <c r="J203" s="80">
        <v>3290029</v>
      </c>
      <c r="K203" s="96">
        <v>124337845</v>
      </c>
      <c r="L203" s="110">
        <v>63252458</v>
      </c>
      <c r="M203" s="21">
        <f t="shared" ref="M203" si="14">(L203-L202)/L203</f>
        <v>-4.523315125556069E-2</v>
      </c>
      <c r="N203" s="70" t="s">
        <v>81</v>
      </c>
      <c r="O203" s="25" t="s">
        <v>81</v>
      </c>
      <c r="P203" s="25">
        <v>322117</v>
      </c>
      <c r="Q203" s="25" t="s">
        <v>82</v>
      </c>
      <c r="R203" s="25">
        <v>0</v>
      </c>
      <c r="S203" s="25">
        <v>322117</v>
      </c>
      <c r="T203" s="25">
        <v>54490310</v>
      </c>
      <c r="U203" s="25">
        <v>59670725</v>
      </c>
      <c r="V203" s="25">
        <v>1330440</v>
      </c>
      <c r="W203" s="25">
        <v>0</v>
      </c>
      <c r="X203" s="25">
        <v>1290301</v>
      </c>
      <c r="Y203" s="25">
        <v>61551</v>
      </c>
      <c r="Z203" s="25">
        <v>0</v>
      </c>
      <c r="AA203" s="25" t="s">
        <v>82</v>
      </c>
      <c r="AB203" s="25">
        <v>1768573</v>
      </c>
      <c r="AC203" s="106">
        <v>21750464</v>
      </c>
      <c r="AD203" s="31">
        <f>AC203/E203</f>
        <v>0.33997340636254392</v>
      </c>
    </row>
    <row r="204" spans="1:30">
      <c r="A204" t="s">
        <v>80</v>
      </c>
      <c r="B204">
        <v>2006</v>
      </c>
      <c r="C204" s="25">
        <v>69184175</v>
      </c>
      <c r="D204" s="31">
        <f>(C204-C203)/C204</f>
        <v>4.2082701716107764E-2</v>
      </c>
      <c r="E204" s="25">
        <v>68070312</v>
      </c>
      <c r="F204" s="31">
        <f t="shared" ref="F204:F221" si="15">(E204-E203)/E204</f>
        <v>6.0134218277124979E-2</v>
      </c>
      <c r="G204" s="25">
        <v>536970</v>
      </c>
      <c r="H204" s="25">
        <v>0</v>
      </c>
      <c r="I204" s="80">
        <v>64626225</v>
      </c>
      <c r="J204" s="80">
        <v>2964490</v>
      </c>
      <c r="K204" s="96">
        <v>125478422</v>
      </c>
      <c r="L204" s="110">
        <v>60852197</v>
      </c>
      <c r="M204" s="21">
        <f t="shared" si="9"/>
        <v>-3.9444114072003024E-2</v>
      </c>
      <c r="N204" s="70" t="s">
        <v>81</v>
      </c>
      <c r="O204" s="25" t="s">
        <v>81</v>
      </c>
      <c r="P204" s="25">
        <v>856477</v>
      </c>
      <c r="Q204" s="25" t="s">
        <v>82</v>
      </c>
      <c r="R204" s="25">
        <v>0</v>
      </c>
      <c r="S204" s="25" t="s">
        <v>82</v>
      </c>
      <c r="T204" s="25">
        <v>57868054</v>
      </c>
      <c r="U204" s="25">
        <v>62571980</v>
      </c>
      <c r="V204" s="25">
        <v>890367</v>
      </c>
      <c r="W204" s="25">
        <v>0</v>
      </c>
      <c r="X204" s="25">
        <v>1277487</v>
      </c>
      <c r="Y204" s="25">
        <v>0</v>
      </c>
      <c r="Z204" s="25">
        <v>0</v>
      </c>
      <c r="AA204" s="25" t="s">
        <v>82</v>
      </c>
      <c r="AB204" s="25">
        <v>2165329</v>
      </c>
      <c r="AC204" s="106">
        <v>22013942</v>
      </c>
      <c r="AD204" s="31">
        <f>AC204/E204</f>
        <v>0.32340004552939322</v>
      </c>
    </row>
    <row r="205" spans="1:30">
      <c r="A205" t="s">
        <v>80</v>
      </c>
      <c r="B205">
        <v>2007</v>
      </c>
      <c r="C205" s="25">
        <v>76607550</v>
      </c>
      <c r="D205" s="31">
        <f>(C205-C204)/C205</f>
        <v>9.6901349801684036E-2</v>
      </c>
      <c r="E205" s="25">
        <v>72519252</v>
      </c>
      <c r="F205" s="31">
        <f t="shared" si="15"/>
        <v>6.134839890516245E-2</v>
      </c>
      <c r="G205" s="25">
        <v>199633</v>
      </c>
      <c r="H205" s="25">
        <v>0</v>
      </c>
      <c r="I205" s="80">
        <v>73348870</v>
      </c>
      <c r="J205" s="80">
        <v>6180100</v>
      </c>
      <c r="K205" s="96">
        <v>133190125</v>
      </c>
      <c r="L205" s="110">
        <v>59841255</v>
      </c>
      <c r="M205" s="21">
        <f t="shared" si="9"/>
        <v>-1.6893729919267235E-2</v>
      </c>
      <c r="N205" s="70" t="s">
        <v>81</v>
      </c>
      <c r="O205" s="25" t="s">
        <v>81</v>
      </c>
      <c r="P205" s="25">
        <v>562556</v>
      </c>
      <c r="Q205" s="25" t="s">
        <v>82</v>
      </c>
      <c r="R205" s="25">
        <v>0</v>
      </c>
      <c r="S205" s="25">
        <v>344436</v>
      </c>
      <c r="T205" s="25">
        <v>60590632</v>
      </c>
      <c r="U205" s="25">
        <v>67123177</v>
      </c>
      <c r="V205" s="25">
        <v>917553</v>
      </c>
      <c r="W205" s="25">
        <v>0</v>
      </c>
      <c r="X205" s="25">
        <v>1508123</v>
      </c>
      <c r="Y205" s="25">
        <v>0</v>
      </c>
      <c r="Z205" s="25">
        <v>0</v>
      </c>
      <c r="AA205" s="25" t="s">
        <v>82</v>
      </c>
      <c r="AB205" s="25">
        <v>2082325</v>
      </c>
      <c r="AC205" s="106">
        <v>23073339</v>
      </c>
      <c r="AD205" s="31">
        <f>AC205/E205</f>
        <v>0.31816846373429225</v>
      </c>
    </row>
    <row r="206" spans="1:30">
      <c r="A206" t="s">
        <v>80</v>
      </c>
      <c r="B206">
        <v>2008</v>
      </c>
      <c r="C206" s="25">
        <v>78151278</v>
      </c>
      <c r="D206" s="31">
        <f>(C206-C205)/C206</f>
        <v>1.9753074287537562E-2</v>
      </c>
      <c r="E206" s="25">
        <v>72664023</v>
      </c>
      <c r="F206" s="31">
        <f t="shared" si="15"/>
        <v>1.9923339504612893E-3</v>
      </c>
      <c r="G206" s="25">
        <v>5120325</v>
      </c>
      <c r="H206" s="25">
        <v>0</v>
      </c>
      <c r="I206" s="80">
        <v>70606154</v>
      </c>
      <c r="J206" s="80">
        <v>3759297</v>
      </c>
      <c r="K206" s="96">
        <v>127359992</v>
      </c>
      <c r="L206" s="110">
        <v>56753838</v>
      </c>
      <c r="M206" s="21">
        <f t="shared" si="9"/>
        <v>-5.4400144709156058E-2</v>
      </c>
      <c r="N206" s="70" t="s">
        <v>81</v>
      </c>
      <c r="O206" s="25" t="s">
        <v>81</v>
      </c>
      <c r="P206" s="25">
        <v>778380</v>
      </c>
      <c r="Q206" s="25" t="s">
        <v>82</v>
      </c>
      <c r="R206" s="25">
        <v>0</v>
      </c>
      <c r="S206" s="25">
        <v>493873</v>
      </c>
      <c r="T206" s="25">
        <v>60526542</v>
      </c>
      <c r="U206" s="25">
        <v>66153152</v>
      </c>
      <c r="V206" s="25">
        <v>946935</v>
      </c>
      <c r="W206" s="25">
        <v>0</v>
      </c>
      <c r="X206" s="25">
        <v>1195781</v>
      </c>
      <c r="Y206" s="25">
        <v>0</v>
      </c>
      <c r="Z206" s="25">
        <v>0</v>
      </c>
      <c r="AA206" s="25" t="s">
        <v>82</v>
      </c>
      <c r="AB206" s="25">
        <v>2103498</v>
      </c>
      <c r="AC206" s="106">
        <v>21891730</v>
      </c>
      <c r="AD206" s="31">
        <f>AC206/E206</f>
        <v>0.30127329999331304</v>
      </c>
    </row>
    <row r="207" spans="1:30">
      <c r="A207" t="s">
        <v>80</v>
      </c>
      <c r="B207">
        <v>2009</v>
      </c>
      <c r="C207" s="25">
        <v>76725664</v>
      </c>
      <c r="D207" s="31">
        <f>(C207-C206)/C207</f>
        <v>-1.8580666828768012E-2</v>
      </c>
      <c r="E207" s="25">
        <v>75433563</v>
      </c>
      <c r="F207" s="31">
        <f t="shared" si="15"/>
        <v>3.6714956709654557E-2</v>
      </c>
      <c r="G207" s="25">
        <v>-74263</v>
      </c>
      <c r="H207" s="25">
        <v>0</v>
      </c>
      <c r="I207" s="80">
        <v>64712664</v>
      </c>
      <c r="J207" s="80">
        <v>2963368</v>
      </c>
      <c r="K207" s="96">
        <v>120229557</v>
      </c>
      <c r="L207" s="110">
        <v>55516893</v>
      </c>
      <c r="M207" s="21">
        <f t="shared" si="9"/>
        <v>-2.2280515590092552E-2</v>
      </c>
      <c r="N207" s="70">
        <v>1369</v>
      </c>
      <c r="O207" s="25" t="s">
        <v>81</v>
      </c>
      <c r="P207" s="25">
        <v>299175</v>
      </c>
      <c r="Q207" s="25" t="s">
        <v>83</v>
      </c>
      <c r="R207" s="25">
        <v>0</v>
      </c>
      <c r="S207" s="25">
        <v>368310</v>
      </c>
      <c r="T207" s="25">
        <v>65486108</v>
      </c>
      <c r="U207" s="25">
        <v>70507883</v>
      </c>
      <c r="V207" s="25">
        <v>960447</v>
      </c>
      <c r="W207" s="25">
        <v>0</v>
      </c>
      <c r="X207" s="25">
        <v>0</v>
      </c>
      <c r="Y207" s="25">
        <v>38250</v>
      </c>
      <c r="Z207" s="25">
        <v>0</v>
      </c>
      <c r="AA207" s="25" t="s">
        <v>83</v>
      </c>
      <c r="AB207" s="25">
        <v>2293966</v>
      </c>
      <c r="AC207" s="106">
        <v>22127364</v>
      </c>
      <c r="AD207" s="31">
        <f>AC207/E207</f>
        <v>0.29333579271603544</v>
      </c>
    </row>
    <row r="208" spans="1:30">
      <c r="A208" t="s">
        <v>80</v>
      </c>
      <c r="B208">
        <v>2010</v>
      </c>
      <c r="C208" s="25">
        <v>76292474</v>
      </c>
      <c r="D208" s="31">
        <f>(C208-C207)/C208</f>
        <v>-5.6780174673585759E-3</v>
      </c>
      <c r="E208" s="25">
        <v>78189447</v>
      </c>
      <c r="F208" s="31">
        <f t="shared" si="15"/>
        <v>3.524623981545745E-2</v>
      </c>
      <c r="G208" s="25">
        <v>-1312746</v>
      </c>
      <c r="H208" s="25">
        <v>0</v>
      </c>
      <c r="I208" s="80">
        <v>66488101</v>
      </c>
      <c r="J208" s="80">
        <v>3491110</v>
      </c>
      <c r="K208" s="96">
        <v>119943173</v>
      </c>
      <c r="L208" s="110">
        <v>53455072</v>
      </c>
      <c r="M208" s="21">
        <f t="shared" si="9"/>
        <v>-3.8571101354049245E-2</v>
      </c>
      <c r="N208" s="70">
        <v>1380</v>
      </c>
      <c r="O208" s="25" t="s">
        <v>81</v>
      </c>
      <c r="P208" s="25">
        <v>360709</v>
      </c>
      <c r="Q208" s="25" t="s">
        <v>83</v>
      </c>
      <c r="R208" s="25">
        <v>0</v>
      </c>
      <c r="S208" s="25">
        <v>337820</v>
      </c>
      <c r="T208" s="25">
        <v>67474765</v>
      </c>
      <c r="U208" s="25">
        <v>71519164</v>
      </c>
      <c r="V208" s="25">
        <v>-611501</v>
      </c>
      <c r="W208" s="25">
        <v>0</v>
      </c>
      <c r="X208" s="25">
        <v>0</v>
      </c>
      <c r="Y208" s="25">
        <v>0</v>
      </c>
      <c r="Z208" s="25">
        <v>0</v>
      </c>
      <c r="AA208" s="25" t="s">
        <v>83</v>
      </c>
      <c r="AB208" s="25">
        <v>1893701</v>
      </c>
      <c r="AC208" s="106">
        <v>23588409</v>
      </c>
      <c r="AD208" s="31">
        <f>AC208/E208</f>
        <v>0.30168277056621207</v>
      </c>
    </row>
    <row r="209" spans="1:30">
      <c r="A209" t="s">
        <v>80</v>
      </c>
      <c r="B209">
        <v>2011</v>
      </c>
      <c r="C209" s="25">
        <v>84191406</v>
      </c>
      <c r="D209" s="31">
        <f>(C209-C208)/C209</f>
        <v>9.3821119937110925E-2</v>
      </c>
      <c r="E209" s="25">
        <v>84953859</v>
      </c>
      <c r="F209" s="31">
        <f t="shared" si="15"/>
        <v>7.9624540658005893E-2</v>
      </c>
      <c r="G209" s="25">
        <v>212672</v>
      </c>
      <c r="H209" s="25">
        <v>0</v>
      </c>
      <c r="I209" s="80">
        <v>69277947</v>
      </c>
      <c r="J209" s="80">
        <v>3409479</v>
      </c>
      <c r="K209" s="96">
        <v>123129389</v>
      </c>
      <c r="L209" s="110">
        <v>53851442</v>
      </c>
      <c r="M209" s="21">
        <f t="shared" si="9"/>
        <v>7.3604342851209077E-3</v>
      </c>
      <c r="N209" s="70">
        <v>1455</v>
      </c>
      <c r="O209" s="25" t="s">
        <v>81</v>
      </c>
      <c r="P209" s="25">
        <v>549893</v>
      </c>
      <c r="Q209" s="25" t="s">
        <v>83</v>
      </c>
      <c r="R209" s="25">
        <v>0</v>
      </c>
      <c r="S209" s="25">
        <v>168563</v>
      </c>
      <c r="T209" s="25">
        <v>72217339</v>
      </c>
      <c r="U209" s="25">
        <v>76724380</v>
      </c>
      <c r="V209" s="25">
        <v>911568</v>
      </c>
      <c r="W209" s="25">
        <v>0</v>
      </c>
      <c r="X209" s="25">
        <v>0</v>
      </c>
      <c r="Y209" s="25">
        <v>0</v>
      </c>
      <c r="Z209" s="25">
        <v>0</v>
      </c>
      <c r="AA209" s="25" t="s">
        <v>83</v>
      </c>
      <c r="AB209" s="25">
        <v>2933161</v>
      </c>
      <c r="AC209" s="106">
        <v>26261848</v>
      </c>
      <c r="AD209" s="31">
        <f>AC209/E209</f>
        <v>0.30913072471493025</v>
      </c>
    </row>
    <row r="210" spans="1:30">
      <c r="A210" t="s">
        <v>80</v>
      </c>
      <c r="B210">
        <v>2012</v>
      </c>
      <c r="C210" s="25">
        <v>97635901</v>
      </c>
      <c r="D210" s="31">
        <f>(C210-C209)/C210</f>
        <v>0.13770032193383455</v>
      </c>
      <c r="E210" s="25">
        <v>97875010</v>
      </c>
      <c r="F210" s="31">
        <f t="shared" si="15"/>
        <v>0.13201685496634943</v>
      </c>
      <c r="G210" s="25">
        <v>-48478</v>
      </c>
      <c r="H210" s="25">
        <v>0</v>
      </c>
      <c r="I210" s="80">
        <v>64528785</v>
      </c>
      <c r="J210" s="80">
        <v>3525836</v>
      </c>
      <c r="K210" s="96">
        <v>121723369</v>
      </c>
      <c r="L210" s="110">
        <v>57194584</v>
      </c>
      <c r="M210" s="21">
        <f t="shared" si="9"/>
        <v>5.8452073014465845E-2</v>
      </c>
      <c r="N210" s="70">
        <v>1660</v>
      </c>
      <c r="O210" s="25" t="s">
        <v>81</v>
      </c>
      <c r="P210" s="25">
        <v>852052</v>
      </c>
      <c r="Q210" s="25" t="s">
        <v>83</v>
      </c>
      <c r="R210" s="25">
        <v>0</v>
      </c>
      <c r="S210" s="25">
        <v>388962</v>
      </c>
      <c r="T210" s="25">
        <v>82668107</v>
      </c>
      <c r="U210" s="25">
        <v>90224622</v>
      </c>
      <c r="V210" s="25">
        <v>1108055</v>
      </c>
      <c r="W210" s="25">
        <v>0</v>
      </c>
      <c r="X210" s="25">
        <v>-92748</v>
      </c>
      <c r="Y210" s="25">
        <v>0</v>
      </c>
      <c r="Z210" s="25">
        <v>0</v>
      </c>
      <c r="AA210" s="25" t="s">
        <v>83</v>
      </c>
      <c r="AB210" s="25">
        <v>2918423</v>
      </c>
      <c r="AC210" s="106">
        <v>29800241</v>
      </c>
      <c r="AD210" s="31">
        <f>AC210/E210</f>
        <v>0.30447241844470818</v>
      </c>
    </row>
    <row r="211" spans="1:30">
      <c r="A211" t="s">
        <v>80</v>
      </c>
      <c r="B211">
        <v>2013</v>
      </c>
      <c r="C211" s="25">
        <v>106269468</v>
      </c>
      <c r="D211" s="31">
        <f>(C211-C210)/C211</f>
        <v>8.1242215308728188E-2</v>
      </c>
      <c r="E211" s="25">
        <v>105215674</v>
      </c>
      <c r="F211" s="31">
        <f t="shared" si="15"/>
        <v>6.9767780036271015E-2</v>
      </c>
      <c r="G211" s="25">
        <v>270774</v>
      </c>
      <c r="H211" s="25">
        <v>0</v>
      </c>
      <c r="I211" s="80">
        <v>66235844</v>
      </c>
      <c r="J211" s="80">
        <v>3189647</v>
      </c>
      <c r="K211" s="96">
        <v>155591280</v>
      </c>
      <c r="L211" s="110">
        <v>89355436</v>
      </c>
      <c r="M211" s="21">
        <f t="shared" si="9"/>
        <v>0.3599204865387261</v>
      </c>
      <c r="N211" s="70">
        <v>1795</v>
      </c>
      <c r="O211" s="25" t="s">
        <v>81</v>
      </c>
      <c r="P211" s="25">
        <v>972760</v>
      </c>
      <c r="Q211" s="25" t="s">
        <v>83</v>
      </c>
      <c r="R211" s="25">
        <v>0</v>
      </c>
      <c r="S211" s="25">
        <v>415671</v>
      </c>
      <c r="T211" s="25">
        <v>92826311</v>
      </c>
      <c r="U211" s="25">
        <v>98731497</v>
      </c>
      <c r="V211" s="25">
        <v>1043062</v>
      </c>
      <c r="W211" s="25">
        <v>0</v>
      </c>
      <c r="X211" s="25">
        <v>-213734</v>
      </c>
      <c r="Y211" s="25">
        <v>0</v>
      </c>
      <c r="Z211" s="25">
        <v>0</v>
      </c>
      <c r="AA211" s="25" t="s">
        <v>83</v>
      </c>
      <c r="AB211" s="25">
        <v>3244625</v>
      </c>
      <c r="AC211" s="106">
        <v>31973895</v>
      </c>
      <c r="AD211" s="31">
        <f>AC211/E211</f>
        <v>0.30388908595500702</v>
      </c>
    </row>
    <row r="212" spans="1:30">
      <c r="A212" t="s">
        <v>80</v>
      </c>
      <c r="B212">
        <v>2014</v>
      </c>
      <c r="C212" s="25">
        <v>127124755</v>
      </c>
      <c r="D212" s="31">
        <f>(C212-C211)/C212</f>
        <v>0.16405370456761156</v>
      </c>
      <c r="E212" s="25">
        <v>121115888</v>
      </c>
      <c r="F212" s="31">
        <f t="shared" si="15"/>
        <v>0.1312809926307934</v>
      </c>
      <c r="G212" s="25">
        <v>1376118</v>
      </c>
      <c r="H212" s="25">
        <v>0</v>
      </c>
      <c r="I212" s="80">
        <v>77374343</v>
      </c>
      <c r="J212" s="80">
        <v>4386734</v>
      </c>
      <c r="K212" s="96">
        <v>168103963</v>
      </c>
      <c r="L212" s="110">
        <v>90729620</v>
      </c>
      <c r="M212" s="21">
        <f t="shared" si="9"/>
        <v>1.5145924781785705E-2</v>
      </c>
      <c r="N212" s="70">
        <v>1711</v>
      </c>
      <c r="O212" s="25" t="s">
        <v>81</v>
      </c>
      <c r="P212" s="25">
        <v>1332633</v>
      </c>
      <c r="Q212" s="25" t="s">
        <v>83</v>
      </c>
      <c r="R212" s="25">
        <v>0</v>
      </c>
      <c r="S212" s="25">
        <v>498282</v>
      </c>
      <c r="T212" s="25">
        <v>108106375</v>
      </c>
      <c r="U212" s="25">
        <v>116393196</v>
      </c>
      <c r="V212" s="25">
        <v>1375185</v>
      </c>
      <c r="W212" s="25">
        <v>0</v>
      </c>
      <c r="X212" s="25">
        <v>9874</v>
      </c>
      <c r="Y212" s="25">
        <v>0</v>
      </c>
      <c r="Z212" s="25">
        <v>0</v>
      </c>
      <c r="AA212" s="25" t="s">
        <v>83</v>
      </c>
      <c r="AB212" s="25">
        <v>3583648</v>
      </c>
      <c r="AC212" s="106">
        <v>34853779</v>
      </c>
      <c r="AD212" s="31">
        <f>AC212/E212</f>
        <v>0.28777214596321171</v>
      </c>
    </row>
    <row r="213" spans="1:30">
      <c r="A213" t="s">
        <v>80</v>
      </c>
      <c r="B213">
        <v>2015</v>
      </c>
      <c r="C213" s="25">
        <v>146940792</v>
      </c>
      <c r="D213" s="31">
        <f>(C213-C212)/C213</f>
        <v>0.13485729000290131</v>
      </c>
      <c r="E213" s="25">
        <v>136293472</v>
      </c>
      <c r="F213" s="31">
        <f t="shared" si="15"/>
        <v>0.11135958147724052</v>
      </c>
      <c r="G213" s="25">
        <v>352228</v>
      </c>
      <c r="H213" s="25">
        <v>0</v>
      </c>
      <c r="I213" s="80">
        <v>88264619</v>
      </c>
      <c r="J213" s="80">
        <v>7084001</v>
      </c>
      <c r="K213" s="96">
        <v>203844093</v>
      </c>
      <c r="L213" s="110">
        <v>115579474</v>
      </c>
      <c r="M213" s="21">
        <f t="shared" si="9"/>
        <v>0.2150023108774487</v>
      </c>
      <c r="N213" s="70">
        <v>1754</v>
      </c>
      <c r="O213" s="25" t="s">
        <v>81</v>
      </c>
      <c r="P213" s="25">
        <v>1389693</v>
      </c>
      <c r="Q213" s="25" t="s">
        <v>83</v>
      </c>
      <c r="R213" s="25">
        <v>0</v>
      </c>
      <c r="S213" s="25">
        <v>519270</v>
      </c>
      <c r="T213" s="25">
        <v>121684358</v>
      </c>
      <c r="U213" s="25">
        <v>134534931</v>
      </c>
      <c r="V213" s="25">
        <v>1430988</v>
      </c>
      <c r="W213" s="25">
        <v>0</v>
      </c>
      <c r="X213" s="25">
        <v>4753</v>
      </c>
      <c r="Y213" s="25">
        <v>0</v>
      </c>
      <c r="Z213" s="25">
        <v>0</v>
      </c>
      <c r="AA213" s="25" t="s">
        <v>83</v>
      </c>
      <c r="AB213" s="25">
        <v>3533891</v>
      </c>
      <c r="AC213" s="106">
        <v>38687897</v>
      </c>
      <c r="AD213" s="31">
        <f>AC213/E213</f>
        <v>0.28385730022344724</v>
      </c>
    </row>
    <row r="214" spans="1:30">
      <c r="A214" t="s">
        <v>80</v>
      </c>
      <c r="B214">
        <v>2016</v>
      </c>
      <c r="C214" s="25">
        <v>171201736</v>
      </c>
      <c r="D214" s="31">
        <f>(C214-C213)/C214</f>
        <v>0.14170968453263816</v>
      </c>
      <c r="E214" s="25">
        <v>152829705</v>
      </c>
      <c r="F214" s="31">
        <f t="shared" si="15"/>
        <v>0.10820038552060282</v>
      </c>
      <c r="G214" s="25">
        <v>10864459</v>
      </c>
      <c r="H214" s="25">
        <v>0</v>
      </c>
      <c r="I214" s="80">
        <v>93259373</v>
      </c>
      <c r="J214" s="80">
        <v>5600104</v>
      </c>
      <c r="K214" s="96">
        <v>199865836</v>
      </c>
      <c r="L214" s="110">
        <v>106606463</v>
      </c>
      <c r="M214" s="21">
        <f t="shared" si="9"/>
        <v>-8.4169484170955003E-2</v>
      </c>
      <c r="N214" s="70">
        <v>1866</v>
      </c>
      <c r="O214" s="25" t="s">
        <v>81</v>
      </c>
      <c r="P214" s="25">
        <v>1788820</v>
      </c>
      <c r="Q214" s="25" t="s">
        <v>83</v>
      </c>
      <c r="R214" s="25">
        <v>0</v>
      </c>
      <c r="S214" s="25">
        <v>539693</v>
      </c>
      <c r="T214" s="25">
        <v>137573845</v>
      </c>
      <c r="U214" s="25">
        <v>150202959</v>
      </c>
      <c r="V214" s="25">
        <v>1189456</v>
      </c>
      <c r="W214" s="25">
        <v>0</v>
      </c>
      <c r="X214" s="25">
        <v>-6014</v>
      </c>
      <c r="Y214" s="25">
        <v>0</v>
      </c>
      <c r="Z214" s="25">
        <v>0</v>
      </c>
      <c r="AA214" s="25" t="s">
        <v>83</v>
      </c>
      <c r="AB214" s="25">
        <v>3350772</v>
      </c>
      <c r="AC214" s="106">
        <v>42837788</v>
      </c>
      <c r="AD214" s="31">
        <f>AC214/E214</f>
        <v>0.28029752462062268</v>
      </c>
    </row>
    <row r="215" spans="1:30">
      <c r="A215" t="s">
        <v>80</v>
      </c>
      <c r="B215">
        <v>2017</v>
      </c>
      <c r="C215" s="25">
        <v>182254937</v>
      </c>
      <c r="D215" s="31">
        <f>(C215-C214)/C215</f>
        <v>6.0646922283372769E-2</v>
      </c>
      <c r="E215" s="25">
        <v>171190107</v>
      </c>
      <c r="F215" s="31">
        <f t="shared" si="15"/>
        <v>0.10725153644538583</v>
      </c>
      <c r="G215" s="25">
        <v>812480</v>
      </c>
      <c r="H215" s="25">
        <v>0</v>
      </c>
      <c r="I215" s="80">
        <v>109070918</v>
      </c>
      <c r="J215" s="80">
        <v>7218988</v>
      </c>
      <c r="K215" s="96">
        <v>251432441</v>
      </c>
      <c r="L215" s="110">
        <v>142361523</v>
      </c>
      <c r="M215" s="21">
        <f t="shared" ref="M215:M278" si="16">(L215-L214)/L215</f>
        <v>0.25115676797023306</v>
      </c>
      <c r="N215" s="70">
        <v>2019</v>
      </c>
      <c r="O215" s="25" t="s">
        <v>81</v>
      </c>
      <c r="P215" s="25">
        <v>1941713</v>
      </c>
      <c r="Q215" s="25" t="s">
        <v>83</v>
      </c>
      <c r="R215" s="25">
        <v>0</v>
      </c>
      <c r="S215" s="25">
        <v>846406</v>
      </c>
      <c r="T215" s="25">
        <v>153377327</v>
      </c>
      <c r="U215" s="25">
        <v>169390382</v>
      </c>
      <c r="V215" s="25">
        <v>1427990</v>
      </c>
      <c r="W215" s="25">
        <v>0</v>
      </c>
      <c r="X215" s="25">
        <v>-5069</v>
      </c>
      <c r="Y215" s="25">
        <v>0</v>
      </c>
      <c r="Z215" s="25">
        <v>0</v>
      </c>
      <c r="AA215" s="25" t="s">
        <v>83</v>
      </c>
      <c r="AB215" s="25">
        <v>3410166</v>
      </c>
      <c r="AC215" s="106">
        <v>47666414</v>
      </c>
      <c r="AD215" s="31">
        <f>AC215/E215</f>
        <v>0.27844140549547058</v>
      </c>
    </row>
    <row r="216" spans="1:30">
      <c r="A216" t="s">
        <v>80</v>
      </c>
      <c r="B216">
        <v>2018</v>
      </c>
      <c r="C216" s="25">
        <v>193635633</v>
      </c>
      <c r="D216" s="31">
        <f>(C216-C215)/C216</f>
        <v>5.8773769185344105E-2</v>
      </c>
      <c r="E216" s="25">
        <v>184520061</v>
      </c>
      <c r="F216" s="31">
        <f t="shared" si="15"/>
        <v>7.2241218259731663E-2</v>
      </c>
      <c r="G216" s="25">
        <v>1479833</v>
      </c>
      <c r="H216" s="25">
        <v>0</v>
      </c>
      <c r="I216" s="80">
        <v>120378713</v>
      </c>
      <c r="J216" s="80">
        <v>9267394</v>
      </c>
      <c r="K216" s="96">
        <v>261030125</v>
      </c>
      <c r="L216" s="110">
        <v>140651412</v>
      </c>
      <c r="M216" s="21">
        <f t="shared" si="16"/>
        <v>-1.2158505738996775E-2</v>
      </c>
      <c r="N216" s="70">
        <v>2054</v>
      </c>
      <c r="O216" s="25" t="s">
        <v>81</v>
      </c>
      <c r="P216" s="25">
        <v>1941714</v>
      </c>
      <c r="Q216" s="25" t="s">
        <v>83</v>
      </c>
      <c r="R216" s="25">
        <v>0</v>
      </c>
      <c r="S216" s="25">
        <v>629100</v>
      </c>
      <c r="T216" s="25">
        <v>166874605</v>
      </c>
      <c r="U216" s="25">
        <v>177102269</v>
      </c>
      <c r="V216" s="25">
        <v>1690935</v>
      </c>
      <c r="W216" s="25">
        <v>0</v>
      </c>
      <c r="X216" s="25">
        <v>-7821</v>
      </c>
      <c r="Y216" s="25">
        <v>0</v>
      </c>
      <c r="Z216" s="25">
        <v>0</v>
      </c>
      <c r="AA216" s="25" t="s">
        <v>83</v>
      </c>
      <c r="AB216" s="25">
        <v>4103023</v>
      </c>
      <c r="AC216" s="106">
        <v>50547569</v>
      </c>
      <c r="AD216" s="31">
        <f>AC216/E216</f>
        <v>0.27394077763718061</v>
      </c>
    </row>
    <row r="217" spans="1:30">
      <c r="A217" t="s">
        <v>80</v>
      </c>
      <c r="B217">
        <v>2019</v>
      </c>
      <c r="C217" s="25">
        <v>216093052</v>
      </c>
      <c r="D217" s="31">
        <f>(C217-C216)/C217</f>
        <v>0.10392476200484224</v>
      </c>
      <c r="E217" s="25">
        <v>206334218</v>
      </c>
      <c r="F217" s="31">
        <f t="shared" si="15"/>
        <v>0.10572244008504687</v>
      </c>
      <c r="G217" s="25">
        <v>1659627</v>
      </c>
      <c r="H217" s="25">
        <v>0</v>
      </c>
      <c r="I217" s="80">
        <v>129777947</v>
      </c>
      <c r="J217" s="80">
        <v>6691834</v>
      </c>
      <c r="K217" s="96">
        <v>267280022</v>
      </c>
      <c r="L217" s="110">
        <v>137502075</v>
      </c>
      <c r="M217" s="21">
        <f t="shared" si="16"/>
        <v>-2.2903923449882485E-2</v>
      </c>
      <c r="N217" s="70">
        <v>2186</v>
      </c>
      <c r="O217" s="25" t="s">
        <v>81</v>
      </c>
      <c r="P217" s="25">
        <v>2311007</v>
      </c>
      <c r="Q217" s="25" t="s">
        <v>83</v>
      </c>
      <c r="R217" s="25">
        <v>0</v>
      </c>
      <c r="S217" s="25">
        <v>854627</v>
      </c>
      <c r="T217" s="25">
        <v>187306520</v>
      </c>
      <c r="U217" s="25">
        <v>201093132</v>
      </c>
      <c r="V217" s="25">
        <v>2155259</v>
      </c>
      <c r="W217" s="25">
        <v>0</v>
      </c>
      <c r="X217" s="25">
        <v>-5150</v>
      </c>
      <c r="Y217" s="25">
        <v>0</v>
      </c>
      <c r="Z217" s="25">
        <v>0</v>
      </c>
      <c r="AA217" s="25" t="s">
        <v>83</v>
      </c>
      <c r="AB217" s="25">
        <v>4498350</v>
      </c>
      <c r="AC217" s="106">
        <v>53392737</v>
      </c>
      <c r="AD217" s="31">
        <f>AC217/E217</f>
        <v>0.25876821361738461</v>
      </c>
    </row>
    <row r="218" spans="1:30">
      <c r="A218" t="s">
        <v>80</v>
      </c>
      <c r="B218">
        <v>2020</v>
      </c>
      <c r="C218" s="25">
        <v>233932785</v>
      </c>
      <c r="D218" s="31">
        <f>(C218-C217)/C218</f>
        <v>7.6260080432932906E-2</v>
      </c>
      <c r="E218" s="25">
        <v>222531333</v>
      </c>
      <c r="F218" s="31">
        <f t="shared" si="15"/>
        <v>7.278577259949276E-2</v>
      </c>
      <c r="G218" s="25">
        <v>988381</v>
      </c>
      <c r="H218" s="25">
        <v>0</v>
      </c>
      <c r="I218" s="80">
        <v>137758124</v>
      </c>
      <c r="J218" s="80">
        <v>5565203</v>
      </c>
      <c r="K218" s="96">
        <v>276990380</v>
      </c>
      <c r="L218" s="110">
        <v>139232256</v>
      </c>
      <c r="M218" s="21">
        <f t="shared" si="16"/>
        <v>1.2426581667972111E-2</v>
      </c>
      <c r="N218" s="70">
        <v>2262</v>
      </c>
      <c r="O218" s="25" t="s">
        <v>81</v>
      </c>
      <c r="P218" s="25">
        <v>1830515</v>
      </c>
      <c r="Q218" s="25" t="s">
        <v>83</v>
      </c>
      <c r="R218" s="25">
        <v>0</v>
      </c>
      <c r="S218" s="25">
        <v>752424</v>
      </c>
      <c r="T218" s="25">
        <v>204097772</v>
      </c>
      <c r="U218" s="25">
        <v>220913413</v>
      </c>
      <c r="V218" s="25">
        <v>2088058</v>
      </c>
      <c r="W218" s="25">
        <v>0</v>
      </c>
      <c r="X218" s="25">
        <v>2299</v>
      </c>
      <c r="Y218" s="25">
        <v>0</v>
      </c>
      <c r="Z218" s="25">
        <v>0</v>
      </c>
      <c r="AA218" s="25" t="s">
        <v>83</v>
      </c>
      <c r="AB218" s="25">
        <v>4375431</v>
      </c>
      <c r="AC218" s="106">
        <v>57021994</v>
      </c>
      <c r="AD218" s="31">
        <f>AC218/E218</f>
        <v>0.25624254001120822</v>
      </c>
    </row>
    <row r="219" spans="1:30">
      <c r="A219" t="s">
        <v>80</v>
      </c>
      <c r="B219">
        <v>2021</v>
      </c>
      <c r="C219" s="25">
        <v>259690431</v>
      </c>
      <c r="D219" s="31">
        <f>(C219-C218)/C219</f>
        <v>9.9185964999996476E-2</v>
      </c>
      <c r="E219" s="25">
        <v>240536507</v>
      </c>
      <c r="F219" s="31">
        <f t="shared" si="15"/>
        <v>7.4854225766236807E-2</v>
      </c>
      <c r="G219" s="25">
        <v>4386209</v>
      </c>
      <c r="H219" s="25">
        <v>0</v>
      </c>
      <c r="I219" s="80">
        <v>167811593</v>
      </c>
      <c r="J219" s="80">
        <v>16159644</v>
      </c>
      <c r="K219" s="96">
        <v>325006014</v>
      </c>
      <c r="L219" s="110">
        <v>157194421</v>
      </c>
      <c r="M219" s="21">
        <f t="shared" si="16"/>
        <v>0.11426719145458732</v>
      </c>
      <c r="N219" s="70">
        <v>2059</v>
      </c>
      <c r="O219" s="25" t="s">
        <v>81</v>
      </c>
      <c r="P219" s="25">
        <v>2159473</v>
      </c>
      <c r="Q219" s="25" t="s">
        <v>83</v>
      </c>
      <c r="R219" s="25">
        <v>0</v>
      </c>
      <c r="S219" s="25">
        <v>550537</v>
      </c>
      <c r="T219" s="25">
        <v>223363739</v>
      </c>
      <c r="U219" s="25">
        <v>234618737</v>
      </c>
      <c r="V219" s="25">
        <v>1271008</v>
      </c>
      <c r="W219" s="25">
        <v>0</v>
      </c>
      <c r="X219" s="25">
        <v>-12667</v>
      </c>
      <c r="Y219" s="25">
        <v>0</v>
      </c>
      <c r="Z219" s="25">
        <v>0</v>
      </c>
      <c r="AA219" s="25" t="s">
        <v>83</v>
      </c>
      <c r="AB219" s="25">
        <v>3267500</v>
      </c>
      <c r="AC219" s="106">
        <v>56077614</v>
      </c>
      <c r="AD219" s="31">
        <f>AC219/E219</f>
        <v>0.23313556307691788</v>
      </c>
    </row>
    <row r="220" spans="1:30">
      <c r="A220" t="s">
        <v>80</v>
      </c>
      <c r="B220">
        <v>2022</v>
      </c>
      <c r="C220" s="25">
        <v>276620541</v>
      </c>
      <c r="D220" s="31">
        <f>(C220-C219)/C220</f>
        <v>6.1203372456711376E-2</v>
      </c>
      <c r="E220" s="25">
        <v>262422038</v>
      </c>
      <c r="F220" s="31">
        <f t="shared" si="15"/>
        <v>8.3398220541218412E-2</v>
      </c>
      <c r="G220" s="25">
        <v>2618761</v>
      </c>
      <c r="H220" s="25">
        <v>0</v>
      </c>
      <c r="I220" s="80">
        <v>169793217</v>
      </c>
      <c r="J220" s="80">
        <v>19437825</v>
      </c>
      <c r="K220" s="96">
        <v>336077023</v>
      </c>
      <c r="L220" s="110">
        <v>166283806</v>
      </c>
      <c r="M220" s="21">
        <f t="shared" si="16"/>
        <v>5.4661877296698393E-2</v>
      </c>
      <c r="N220" s="70">
        <v>2183</v>
      </c>
      <c r="O220" s="25" t="s">
        <v>81</v>
      </c>
      <c r="P220" s="25">
        <v>4423666</v>
      </c>
      <c r="Q220" s="25" t="s">
        <v>83</v>
      </c>
      <c r="R220" s="25">
        <v>0</v>
      </c>
      <c r="S220" s="25">
        <v>1000021</v>
      </c>
      <c r="T220" s="25">
        <v>240735981</v>
      </c>
      <c r="U220" s="25">
        <v>249497976</v>
      </c>
      <c r="V220" s="25">
        <v>1446916</v>
      </c>
      <c r="W220" s="25">
        <v>0</v>
      </c>
      <c r="X220" s="25">
        <v>-7033</v>
      </c>
      <c r="Y220" s="25">
        <v>0</v>
      </c>
      <c r="Z220" s="25">
        <v>57928</v>
      </c>
      <c r="AA220" s="25" t="s">
        <v>83</v>
      </c>
      <c r="AB220" s="25">
        <v>3568168</v>
      </c>
      <c r="AC220" s="106">
        <v>57017744</v>
      </c>
      <c r="AD220" s="31">
        <f>AC220/E220</f>
        <v>0.21727498358960234</v>
      </c>
    </row>
    <row r="221" spans="1:30">
      <c r="A221" t="s">
        <v>80</v>
      </c>
      <c r="B221">
        <v>2023</v>
      </c>
      <c r="C221" s="25">
        <v>291242191</v>
      </c>
      <c r="D221" s="31">
        <f>(C221-C220)/C221</f>
        <v>5.0204436210960934E-2</v>
      </c>
      <c r="E221" s="25">
        <v>278514238</v>
      </c>
      <c r="F221" s="31">
        <f t="shared" si="15"/>
        <v>5.7778733739278346E-2</v>
      </c>
      <c r="G221" s="25">
        <v>-265128</v>
      </c>
      <c r="H221" s="25">
        <v>0</v>
      </c>
      <c r="I221" s="80">
        <v>188060645</v>
      </c>
      <c r="J221" s="80">
        <v>13019435</v>
      </c>
      <c r="K221" s="96">
        <v>380055246</v>
      </c>
      <c r="L221" s="110">
        <v>191994601</v>
      </c>
      <c r="M221" s="21">
        <f t="shared" si="16"/>
        <v>0.13391415626317535</v>
      </c>
      <c r="N221" s="70">
        <v>2173</v>
      </c>
      <c r="O221" s="25" t="s">
        <v>81</v>
      </c>
      <c r="P221" s="25">
        <v>3986258</v>
      </c>
      <c r="Q221" s="25" t="s">
        <v>83</v>
      </c>
      <c r="R221" s="25">
        <v>0</v>
      </c>
      <c r="S221" s="25">
        <v>1130736</v>
      </c>
      <c r="T221" s="25">
        <v>254301882</v>
      </c>
      <c r="U221" s="25">
        <v>270164815</v>
      </c>
      <c r="V221" s="25">
        <v>3174363</v>
      </c>
      <c r="W221" s="25">
        <v>0</v>
      </c>
      <c r="X221" s="25">
        <v>21191</v>
      </c>
      <c r="Y221" s="25">
        <v>0</v>
      </c>
      <c r="Z221" s="25">
        <v>0</v>
      </c>
      <c r="AA221" s="25" t="s">
        <v>83</v>
      </c>
      <c r="AB221" s="25">
        <v>5127515</v>
      </c>
      <c r="AC221" s="106">
        <v>61321577</v>
      </c>
      <c r="AD221" s="31">
        <f>AC221/E221</f>
        <v>0.22017393954559694</v>
      </c>
    </row>
    <row r="222" spans="1:30">
      <c r="A222" t="s">
        <v>84</v>
      </c>
      <c r="B222">
        <v>2004</v>
      </c>
      <c r="C222" s="25">
        <v>26174818</v>
      </c>
      <c r="D222" s="31">
        <v>0</v>
      </c>
      <c r="E222" s="25">
        <v>24836048</v>
      </c>
      <c r="F222" s="31">
        <v>0</v>
      </c>
      <c r="G222" s="25">
        <v>-3743</v>
      </c>
      <c r="H222" s="25">
        <v>0</v>
      </c>
      <c r="I222" s="80">
        <v>15720795</v>
      </c>
      <c r="J222" s="80">
        <v>1363058</v>
      </c>
      <c r="K222" s="96">
        <v>38788589</v>
      </c>
      <c r="L222" s="110">
        <v>23067794</v>
      </c>
      <c r="M222" s="21">
        <v>0</v>
      </c>
      <c r="N222" s="70" t="s">
        <v>81</v>
      </c>
      <c r="O222" s="25" t="s">
        <v>81</v>
      </c>
      <c r="P222" s="25">
        <v>582000</v>
      </c>
      <c r="Q222" s="25" t="s">
        <v>82</v>
      </c>
      <c r="R222" s="25">
        <v>0</v>
      </c>
      <c r="S222" s="25">
        <v>240000</v>
      </c>
      <c r="T222" s="25">
        <v>20257856</v>
      </c>
      <c r="U222" s="25">
        <v>24522843</v>
      </c>
      <c r="V222" s="25">
        <v>292660</v>
      </c>
      <c r="W222" s="25">
        <v>0</v>
      </c>
      <c r="X222" s="25">
        <v>0</v>
      </c>
      <c r="Y222" s="25">
        <v>0</v>
      </c>
      <c r="Z222" s="25">
        <v>0</v>
      </c>
      <c r="AA222" s="25" t="s">
        <v>82</v>
      </c>
      <c r="AB222" s="25">
        <v>0</v>
      </c>
      <c r="AC222" s="106">
        <v>6600412</v>
      </c>
      <c r="AD222" s="31">
        <f>AC222/E222</f>
        <v>0.26575935108516457</v>
      </c>
    </row>
    <row r="223" spans="1:30">
      <c r="A223" t="s">
        <v>84</v>
      </c>
      <c r="B223">
        <v>2005</v>
      </c>
      <c r="C223" s="25">
        <v>29583250</v>
      </c>
      <c r="D223" s="31">
        <f>(C223-C222)/C223</f>
        <v>0.11521492736599258</v>
      </c>
      <c r="E223" s="25">
        <v>27099298</v>
      </c>
      <c r="F223" s="31">
        <f>(E223-E222)/E223</f>
        <v>8.3516923574920646E-2</v>
      </c>
      <c r="G223" s="25">
        <v>-314</v>
      </c>
      <c r="H223" s="25">
        <v>0</v>
      </c>
      <c r="I223" s="80">
        <v>18122109</v>
      </c>
      <c r="J223" s="80">
        <v>1628426</v>
      </c>
      <c r="K223" s="96">
        <v>42470418</v>
      </c>
      <c r="L223" s="110">
        <v>24348309</v>
      </c>
      <c r="M223" s="21">
        <f t="shared" ref="M223" si="17">(L223-L222)/L223</f>
        <v>5.2591537260349375E-2</v>
      </c>
      <c r="N223" s="70" t="s">
        <v>81</v>
      </c>
      <c r="O223" s="25" t="s">
        <v>81</v>
      </c>
      <c r="P223" s="25">
        <v>652325</v>
      </c>
      <c r="Q223" s="25" t="s">
        <v>82</v>
      </c>
      <c r="R223" s="25">
        <v>0</v>
      </c>
      <c r="S223" s="25">
        <v>305000</v>
      </c>
      <c r="T223" s="25">
        <v>22147915</v>
      </c>
      <c r="U223" s="25">
        <v>27510646</v>
      </c>
      <c r="V223" s="25">
        <v>444492</v>
      </c>
      <c r="W223" s="25">
        <v>0</v>
      </c>
      <c r="X223" s="25">
        <v>0</v>
      </c>
      <c r="Y223" s="25">
        <v>0</v>
      </c>
      <c r="Z223" s="25">
        <v>0</v>
      </c>
      <c r="AA223" s="25" t="s">
        <v>82</v>
      </c>
      <c r="AB223" s="25">
        <v>0</v>
      </c>
      <c r="AC223" s="106">
        <v>7505892</v>
      </c>
      <c r="AD223" s="31">
        <f>AC223/E223</f>
        <v>0.27697735933971424</v>
      </c>
    </row>
    <row r="224" spans="1:30">
      <c r="A224" t="s">
        <v>84</v>
      </c>
      <c r="B224">
        <v>2006</v>
      </c>
      <c r="C224" s="25">
        <v>28804735</v>
      </c>
      <c r="D224" s="31">
        <f>(C224-C223)/C224</f>
        <v>-2.7027327277963153E-2</v>
      </c>
      <c r="E224" s="25">
        <v>27096308</v>
      </c>
      <c r="F224" s="31">
        <f t="shared" ref="F224:F241" si="18">(E224-E223)/E224</f>
        <v>-1.1034713659145003E-4</v>
      </c>
      <c r="G224" s="25">
        <v>-68290</v>
      </c>
      <c r="H224" s="25">
        <v>0</v>
      </c>
      <c r="I224" s="80">
        <v>19825832</v>
      </c>
      <c r="J224" s="80">
        <v>1687492</v>
      </c>
      <c r="K224" s="96">
        <v>42612092</v>
      </c>
      <c r="L224" s="110">
        <v>22786260</v>
      </c>
      <c r="M224" s="21">
        <f t="shared" si="16"/>
        <v>-6.8552232792919943E-2</v>
      </c>
      <c r="N224" s="70" t="s">
        <v>81</v>
      </c>
      <c r="O224" s="25" t="s">
        <v>81</v>
      </c>
      <c r="P224" s="25">
        <v>1059760</v>
      </c>
      <c r="Q224" s="25" t="s">
        <v>82</v>
      </c>
      <c r="R224" s="25">
        <v>0</v>
      </c>
      <c r="S224" s="25">
        <v>307560</v>
      </c>
      <c r="T224" s="25">
        <v>21950100</v>
      </c>
      <c r="U224" s="25">
        <v>26685269</v>
      </c>
      <c r="V224" s="25">
        <v>500264</v>
      </c>
      <c r="W224" s="25">
        <v>0</v>
      </c>
      <c r="X224" s="25">
        <v>0</v>
      </c>
      <c r="Y224" s="25">
        <v>0</v>
      </c>
      <c r="Z224" s="25">
        <v>0</v>
      </c>
      <c r="AA224" s="25" t="s">
        <v>82</v>
      </c>
      <c r="AB224" s="25">
        <v>0</v>
      </c>
      <c r="AC224" s="106">
        <v>6760959</v>
      </c>
      <c r="AD224" s="31">
        <f>AC224/E224</f>
        <v>0.24951587500407804</v>
      </c>
    </row>
    <row r="225" spans="1:30">
      <c r="A225" t="s">
        <v>84</v>
      </c>
      <c r="B225">
        <v>2007</v>
      </c>
      <c r="C225" s="25">
        <v>31874592</v>
      </c>
      <c r="D225" s="31">
        <f>(C225-C224)/C225</f>
        <v>9.6310471989727739E-2</v>
      </c>
      <c r="E225" s="25">
        <v>30323870</v>
      </c>
      <c r="F225" s="31">
        <f t="shared" si="18"/>
        <v>0.10643634865866396</v>
      </c>
      <c r="G225" s="25">
        <v>-24527</v>
      </c>
      <c r="H225" s="25">
        <v>0</v>
      </c>
      <c r="I225" s="80">
        <v>22040373</v>
      </c>
      <c r="J225" s="80">
        <v>1510562</v>
      </c>
      <c r="K225" s="96">
        <v>45296835</v>
      </c>
      <c r="L225" s="110">
        <v>23256462</v>
      </c>
      <c r="M225" s="21">
        <f t="shared" si="16"/>
        <v>2.0218122601795577E-2</v>
      </c>
      <c r="N225" s="70" t="s">
        <v>81</v>
      </c>
      <c r="O225" s="25" t="s">
        <v>81</v>
      </c>
      <c r="P225" s="25">
        <v>1315194</v>
      </c>
      <c r="Q225" s="25" t="s">
        <v>82</v>
      </c>
      <c r="R225" s="25">
        <v>0</v>
      </c>
      <c r="S225" s="25">
        <v>272500</v>
      </c>
      <c r="T225" s="25">
        <v>24573998</v>
      </c>
      <c r="U225" s="25">
        <v>29664852</v>
      </c>
      <c r="V225" s="25">
        <v>723705</v>
      </c>
      <c r="W225" s="25">
        <v>0</v>
      </c>
      <c r="X225" s="25">
        <v>1240138</v>
      </c>
      <c r="Y225" s="25">
        <v>0</v>
      </c>
      <c r="Z225" s="25">
        <v>0</v>
      </c>
      <c r="AA225" s="25" t="s">
        <v>82</v>
      </c>
      <c r="AB225" s="25">
        <v>0</v>
      </c>
      <c r="AC225" s="106">
        <v>6986797</v>
      </c>
      <c r="AD225" s="31">
        <f>AC225/E225</f>
        <v>0.23040584859386351</v>
      </c>
    </row>
    <row r="226" spans="1:30">
      <c r="A226" t="s">
        <v>84</v>
      </c>
      <c r="B226">
        <v>2008</v>
      </c>
      <c r="C226" s="25">
        <v>38274043</v>
      </c>
      <c r="D226" s="31">
        <f>(C226-C225)/C226</f>
        <v>0.1672008102201275</v>
      </c>
      <c r="E226" s="25">
        <v>35282476</v>
      </c>
      <c r="F226" s="31">
        <f t="shared" si="18"/>
        <v>0.14054019338098608</v>
      </c>
      <c r="G226" s="25">
        <v>-45461</v>
      </c>
      <c r="H226" s="25">
        <v>0</v>
      </c>
      <c r="I226" s="80">
        <v>24421380</v>
      </c>
      <c r="J226" s="80">
        <v>1776581</v>
      </c>
      <c r="K226" s="96">
        <v>51464464</v>
      </c>
      <c r="L226" s="110">
        <v>27043084</v>
      </c>
      <c r="M226" s="21">
        <f t="shared" si="16"/>
        <v>0.14002182591305046</v>
      </c>
      <c r="N226" s="70" t="s">
        <v>81</v>
      </c>
      <c r="O226" s="25" t="s">
        <v>81</v>
      </c>
      <c r="P226" s="25">
        <v>1368089</v>
      </c>
      <c r="Q226" s="25" t="s">
        <v>82</v>
      </c>
      <c r="R226" s="25">
        <v>0</v>
      </c>
      <c r="S226" s="25">
        <v>364752</v>
      </c>
      <c r="T226" s="25">
        <v>29294403</v>
      </c>
      <c r="U226" s="25">
        <v>35747290</v>
      </c>
      <c r="V226" s="25">
        <v>795633</v>
      </c>
      <c r="W226" s="25">
        <v>0</v>
      </c>
      <c r="X226" s="25">
        <v>1344439</v>
      </c>
      <c r="Y226" s="25">
        <v>0</v>
      </c>
      <c r="Z226" s="25">
        <v>0</v>
      </c>
      <c r="AA226" s="25" t="s">
        <v>82</v>
      </c>
      <c r="AB226" s="25">
        <v>0</v>
      </c>
      <c r="AC226" s="106">
        <v>8000136</v>
      </c>
      <c r="AD226" s="31">
        <f>AC226/E226</f>
        <v>0.22674531118507668</v>
      </c>
    </row>
    <row r="227" spans="1:30">
      <c r="A227" t="s">
        <v>84</v>
      </c>
      <c r="B227">
        <v>2009</v>
      </c>
      <c r="C227" s="25">
        <v>41853368</v>
      </c>
      <c r="D227" s="31">
        <f>(C227-C226)/C227</f>
        <v>8.5520596574211183E-2</v>
      </c>
      <c r="E227" s="25">
        <v>38804160</v>
      </c>
      <c r="F227" s="31">
        <f t="shared" si="18"/>
        <v>9.0755321078977103E-2</v>
      </c>
      <c r="G227" s="25">
        <v>-106366</v>
      </c>
      <c r="H227" s="25">
        <v>0</v>
      </c>
      <c r="I227" s="80">
        <v>26216806</v>
      </c>
      <c r="J227" s="80">
        <v>1479958</v>
      </c>
      <c r="K227" s="96">
        <v>54677975</v>
      </c>
      <c r="L227" s="110">
        <v>28461169</v>
      </c>
      <c r="M227" s="21">
        <f t="shared" si="16"/>
        <v>4.982525489378177E-2</v>
      </c>
      <c r="N227" s="70">
        <v>606</v>
      </c>
      <c r="O227" s="25" t="s">
        <v>81</v>
      </c>
      <c r="P227" s="25">
        <v>1393697</v>
      </c>
      <c r="Q227" s="25" t="s">
        <v>82</v>
      </c>
      <c r="R227" s="25">
        <v>0</v>
      </c>
      <c r="S227" s="25">
        <v>378264</v>
      </c>
      <c r="T227" s="25">
        <v>32281658</v>
      </c>
      <c r="U227" s="25">
        <v>40158002</v>
      </c>
      <c r="V227" s="25">
        <v>215408</v>
      </c>
      <c r="W227" s="25">
        <v>0</v>
      </c>
      <c r="X227" s="25">
        <v>0</v>
      </c>
      <c r="Y227" s="25">
        <v>0</v>
      </c>
      <c r="Z227" s="25">
        <v>0</v>
      </c>
      <c r="AA227" s="25" t="s">
        <v>82</v>
      </c>
      <c r="AB227" s="25">
        <v>0</v>
      </c>
      <c r="AC227" s="106">
        <v>11304239</v>
      </c>
      <c r="AD227" s="31">
        <f>AC227/E227</f>
        <v>0.29131513219201238</v>
      </c>
    </row>
    <row r="228" spans="1:30">
      <c r="A228" t="s">
        <v>84</v>
      </c>
      <c r="B228">
        <v>2010</v>
      </c>
      <c r="C228" s="25">
        <v>45803503</v>
      </c>
      <c r="D228" s="31">
        <f>(C228-C227)/C228</f>
        <v>8.624089297274927E-2</v>
      </c>
      <c r="E228" s="25">
        <v>40505387</v>
      </c>
      <c r="F228" s="31">
        <f t="shared" si="18"/>
        <v>4.2000018417303359E-2</v>
      </c>
      <c r="G228" s="25">
        <v>-23202</v>
      </c>
      <c r="H228" s="25">
        <v>0</v>
      </c>
      <c r="I228" s="80">
        <v>31880506</v>
      </c>
      <c r="J228" s="80">
        <v>3143433</v>
      </c>
      <c r="K228" s="96">
        <v>58814941</v>
      </c>
      <c r="L228" s="110">
        <v>26934435</v>
      </c>
      <c r="M228" s="21">
        <f t="shared" si="16"/>
        <v>-5.6683349771398585E-2</v>
      </c>
      <c r="N228" s="70">
        <v>351</v>
      </c>
      <c r="O228" s="25" t="s">
        <v>81</v>
      </c>
      <c r="P228" s="25">
        <v>1375380</v>
      </c>
      <c r="Q228" s="25" t="s">
        <v>82</v>
      </c>
      <c r="R228" s="25">
        <v>0</v>
      </c>
      <c r="S228" s="25">
        <v>383142</v>
      </c>
      <c r="T228" s="25">
        <v>34083034</v>
      </c>
      <c r="U228" s="25">
        <v>42444907</v>
      </c>
      <c r="V228" s="25">
        <v>215163</v>
      </c>
      <c r="W228" s="25">
        <v>0</v>
      </c>
      <c r="X228" s="25">
        <v>0</v>
      </c>
      <c r="Y228" s="25">
        <v>0</v>
      </c>
      <c r="Z228" s="25">
        <v>0</v>
      </c>
      <c r="AA228" s="25" t="s">
        <v>82</v>
      </c>
      <c r="AB228" s="25">
        <v>0</v>
      </c>
      <c r="AC228" s="106">
        <v>8591785</v>
      </c>
      <c r="AD228" s="31">
        <f>AC228/E228</f>
        <v>0.21211462564226333</v>
      </c>
    </row>
    <row r="229" spans="1:30">
      <c r="A229" t="s">
        <v>84</v>
      </c>
      <c r="B229">
        <v>2011</v>
      </c>
      <c r="C229" s="25">
        <v>48244565</v>
      </c>
      <c r="D229" s="31">
        <f>(C229-C228)/C229</f>
        <v>5.0597657995258116E-2</v>
      </c>
      <c r="E229" s="25">
        <v>41486985</v>
      </c>
      <c r="F229" s="31">
        <f t="shared" si="18"/>
        <v>2.3660384093951391E-2</v>
      </c>
      <c r="G229" s="25">
        <v>-47656</v>
      </c>
      <c r="H229" s="25">
        <v>0</v>
      </c>
      <c r="I229" s="80">
        <v>39979485</v>
      </c>
      <c r="J229" s="80">
        <v>6614128</v>
      </c>
      <c r="K229" s="96">
        <v>55626917</v>
      </c>
      <c r="L229" s="110">
        <v>15647432</v>
      </c>
      <c r="M229" s="21">
        <f t="shared" si="16"/>
        <v>-0.72133261227784851</v>
      </c>
      <c r="N229" s="70">
        <v>652</v>
      </c>
      <c r="O229" s="25" t="s">
        <v>81</v>
      </c>
      <c r="P229" s="25">
        <v>970066</v>
      </c>
      <c r="Q229" s="25" t="s">
        <v>82</v>
      </c>
      <c r="R229" s="25">
        <v>0</v>
      </c>
      <c r="S229" s="25">
        <v>286937</v>
      </c>
      <c r="T229" s="25">
        <v>34997578</v>
      </c>
      <c r="U229" s="25">
        <v>41384387</v>
      </c>
      <c r="V229" s="25">
        <v>293706</v>
      </c>
      <c r="W229" s="25">
        <v>0</v>
      </c>
      <c r="X229" s="25">
        <v>0</v>
      </c>
      <c r="Y229" s="25">
        <v>0</v>
      </c>
      <c r="Z229" s="25">
        <v>0</v>
      </c>
      <c r="AA229" s="25" t="s">
        <v>82</v>
      </c>
      <c r="AB229" s="25">
        <v>0</v>
      </c>
      <c r="AC229" s="106">
        <v>8906819</v>
      </c>
      <c r="AD229" s="31">
        <f>AC229/E229</f>
        <v>0.21468947430139837</v>
      </c>
    </row>
    <row r="230" spans="1:30">
      <c r="A230" t="s">
        <v>84</v>
      </c>
      <c r="B230">
        <v>2012</v>
      </c>
      <c r="C230" s="25">
        <v>48171587</v>
      </c>
      <c r="D230" s="31">
        <f>(C230-C229)/C230</f>
        <v>-1.5149594303380538E-3</v>
      </c>
      <c r="E230" s="25">
        <v>42607842</v>
      </c>
      <c r="F230" s="31">
        <f t="shared" si="18"/>
        <v>2.6306354590781667E-2</v>
      </c>
      <c r="G230" s="25">
        <v>214288</v>
      </c>
      <c r="H230" s="25">
        <v>0</v>
      </c>
      <c r="I230" s="80">
        <v>45837727</v>
      </c>
      <c r="J230" s="80">
        <v>3452302</v>
      </c>
      <c r="K230" s="96">
        <v>60030174</v>
      </c>
      <c r="L230" s="110">
        <v>14192447</v>
      </c>
      <c r="M230" s="21">
        <f t="shared" si="16"/>
        <v>-0.10251826200231715</v>
      </c>
      <c r="N230" s="70">
        <v>689</v>
      </c>
      <c r="O230" s="25" t="s">
        <v>81</v>
      </c>
      <c r="P230" s="25">
        <v>1068911</v>
      </c>
      <c r="Q230" s="25" t="s">
        <v>82</v>
      </c>
      <c r="R230" s="25">
        <v>0</v>
      </c>
      <c r="S230" s="25">
        <v>118612</v>
      </c>
      <c r="T230" s="25">
        <v>36585894</v>
      </c>
      <c r="U230" s="25">
        <v>44279145</v>
      </c>
      <c r="V230" s="25">
        <v>255852</v>
      </c>
      <c r="W230" s="25">
        <v>0</v>
      </c>
      <c r="X230" s="25">
        <v>0</v>
      </c>
      <c r="Y230" s="25">
        <v>0</v>
      </c>
      <c r="Z230" s="25">
        <v>0</v>
      </c>
      <c r="AA230" s="25" t="s">
        <v>82</v>
      </c>
      <c r="AB230" s="25">
        <v>0</v>
      </c>
      <c r="AC230" s="106">
        <v>9665364</v>
      </c>
      <c r="AD230" s="31">
        <f>AC230/E230</f>
        <v>0.22684472027473251</v>
      </c>
    </row>
    <row r="231" spans="1:30">
      <c r="A231" t="s">
        <v>84</v>
      </c>
      <c r="B231">
        <v>2013</v>
      </c>
      <c r="C231" s="25">
        <v>48369067</v>
      </c>
      <c r="D231" s="31">
        <f>(C231-C230)/C231</f>
        <v>4.0827746377659095E-3</v>
      </c>
      <c r="E231" s="25">
        <v>43422351</v>
      </c>
      <c r="F231" s="31">
        <f t="shared" si="18"/>
        <v>1.8757828197740835E-2</v>
      </c>
      <c r="G231" s="25">
        <v>348330</v>
      </c>
      <c r="H231" s="25">
        <v>0</v>
      </c>
      <c r="I231" s="80">
        <v>51296972</v>
      </c>
      <c r="J231" s="80">
        <v>4952286</v>
      </c>
      <c r="K231" s="96">
        <v>65608866</v>
      </c>
      <c r="L231" s="110">
        <v>14311894</v>
      </c>
      <c r="M231" s="21">
        <f t="shared" si="16"/>
        <v>8.3459952959405656E-3</v>
      </c>
      <c r="N231" s="70">
        <v>681</v>
      </c>
      <c r="O231" s="25" t="s">
        <v>81</v>
      </c>
      <c r="P231" s="25">
        <v>1573948</v>
      </c>
      <c r="Q231" s="25" t="s">
        <v>82</v>
      </c>
      <c r="R231" s="25">
        <v>0</v>
      </c>
      <c r="S231" s="25">
        <v>335257</v>
      </c>
      <c r="T231" s="25">
        <v>36989353</v>
      </c>
      <c r="U231" s="25">
        <v>42853026</v>
      </c>
      <c r="V231" s="25">
        <v>215425</v>
      </c>
      <c r="W231" s="25">
        <v>0</v>
      </c>
      <c r="X231" s="25">
        <v>0</v>
      </c>
      <c r="Y231" s="25">
        <v>0</v>
      </c>
      <c r="Z231" s="25">
        <v>0</v>
      </c>
      <c r="AA231" s="25" t="s">
        <v>82</v>
      </c>
      <c r="AB231" s="25">
        <v>0</v>
      </c>
      <c r="AC231" s="106" t="s">
        <v>85</v>
      </c>
      <c r="AD231" s="106" t="s">
        <v>85</v>
      </c>
    </row>
    <row r="232" spans="1:30">
      <c r="A232" t="s">
        <v>84</v>
      </c>
      <c r="B232">
        <v>2014</v>
      </c>
      <c r="C232" s="25">
        <v>52788940</v>
      </c>
      <c r="D232" s="31">
        <f>(C232-C231)/C232</f>
        <v>8.3727254231662926E-2</v>
      </c>
      <c r="E232" s="25">
        <v>48464677</v>
      </c>
      <c r="F232" s="31">
        <f t="shared" si="18"/>
        <v>0.10404125875016149</v>
      </c>
      <c r="G232" s="25">
        <v>1290725</v>
      </c>
      <c r="H232" s="25">
        <v>0</v>
      </c>
      <c r="I232" s="80">
        <v>55953707</v>
      </c>
      <c r="J232" s="80">
        <v>3480212</v>
      </c>
      <c r="K232" s="96">
        <v>68590069</v>
      </c>
      <c r="L232" s="110">
        <v>12636362</v>
      </c>
      <c r="M232" s="21">
        <f t="shared" si="16"/>
        <v>-0.13259607472467155</v>
      </c>
      <c r="N232" s="70">
        <v>716</v>
      </c>
      <c r="O232" s="25" t="s">
        <v>81</v>
      </c>
      <c r="P232" s="25">
        <v>1758727</v>
      </c>
      <c r="Q232" s="25" t="s">
        <v>82</v>
      </c>
      <c r="R232" s="25">
        <v>0</v>
      </c>
      <c r="S232" s="25">
        <v>301103</v>
      </c>
      <c r="T232" s="25">
        <v>41181026</v>
      </c>
      <c r="U232" s="25">
        <v>47697595</v>
      </c>
      <c r="V232" s="25">
        <v>320408</v>
      </c>
      <c r="W232" s="25">
        <v>0</v>
      </c>
      <c r="X232" s="25">
        <v>0</v>
      </c>
      <c r="Y232" s="25">
        <v>0</v>
      </c>
      <c r="Z232" s="25">
        <v>0</v>
      </c>
      <c r="AA232" s="25" t="s">
        <v>82</v>
      </c>
      <c r="AB232" s="25">
        <v>0</v>
      </c>
      <c r="AC232" s="106">
        <v>10108449</v>
      </c>
      <c r="AD232" s="31">
        <f>AC232/E232</f>
        <v>0.20857353490667027</v>
      </c>
    </row>
    <row r="233" spans="1:30">
      <c r="A233" t="s">
        <v>84</v>
      </c>
      <c r="B233">
        <v>2015</v>
      </c>
      <c r="C233" s="25">
        <v>58916941</v>
      </c>
      <c r="D233" s="31">
        <f>(C233-C232)/C233</f>
        <v>0.10401084808527312</v>
      </c>
      <c r="E233" s="25">
        <v>53618213</v>
      </c>
      <c r="F233" s="31">
        <f t="shared" si="18"/>
        <v>9.6115400190603148E-2</v>
      </c>
      <c r="G233" s="25">
        <v>946143</v>
      </c>
      <c r="H233" s="25">
        <v>0</v>
      </c>
      <c r="I233" s="80">
        <v>60548171</v>
      </c>
      <c r="J233" s="80">
        <v>5015567</v>
      </c>
      <c r="K233" s="96">
        <v>85346395</v>
      </c>
      <c r="L233" s="110">
        <v>24798224</v>
      </c>
      <c r="M233" s="21">
        <f t="shared" si="16"/>
        <v>0.4904327826057221</v>
      </c>
      <c r="N233" s="70">
        <v>750</v>
      </c>
      <c r="O233" s="25" t="s">
        <v>81</v>
      </c>
      <c r="P233" s="25">
        <v>1796572</v>
      </c>
      <c r="Q233" s="25" t="s">
        <v>82</v>
      </c>
      <c r="R233" s="25">
        <v>0</v>
      </c>
      <c r="S233" s="25">
        <v>479258</v>
      </c>
      <c r="T233" s="25">
        <v>45163065</v>
      </c>
      <c r="U233" s="25">
        <v>52463072</v>
      </c>
      <c r="V233" s="25">
        <v>482716</v>
      </c>
      <c r="W233" s="25">
        <v>0</v>
      </c>
      <c r="X233" s="25">
        <v>9443</v>
      </c>
      <c r="Y233" s="25">
        <v>0</v>
      </c>
      <c r="Z233" s="25">
        <v>0</v>
      </c>
      <c r="AA233" s="25" t="s">
        <v>82</v>
      </c>
      <c r="AB233" s="25">
        <v>0</v>
      </c>
      <c r="AC233" s="106">
        <v>10856498</v>
      </c>
      <c r="AD233" s="31">
        <f>AC233/E233</f>
        <v>0.20247780357767611</v>
      </c>
    </row>
    <row r="234" spans="1:30">
      <c r="A234" t="s">
        <v>84</v>
      </c>
      <c r="B234">
        <v>2016</v>
      </c>
      <c r="C234" s="25">
        <v>58015714</v>
      </c>
      <c r="D234" s="31">
        <f>(C234-C233)/C234</f>
        <v>-1.5534187858137883E-2</v>
      </c>
      <c r="E234" s="25">
        <v>54855613</v>
      </c>
      <c r="F234" s="31">
        <f t="shared" si="18"/>
        <v>2.2557399914572097E-2</v>
      </c>
      <c r="G234" s="25">
        <v>453047</v>
      </c>
      <c r="H234" s="25">
        <v>0</v>
      </c>
      <c r="I234" s="80">
        <v>63814871</v>
      </c>
      <c r="J234" s="80">
        <v>3779655</v>
      </c>
      <c r="K234" s="96">
        <v>91439863</v>
      </c>
      <c r="L234" s="110">
        <v>27624992</v>
      </c>
      <c r="M234" s="21">
        <f t="shared" si="16"/>
        <v>0.1023264730719198</v>
      </c>
      <c r="N234" s="70">
        <v>856</v>
      </c>
      <c r="O234" s="25" t="s">
        <v>81</v>
      </c>
      <c r="P234" s="25">
        <v>1831393</v>
      </c>
      <c r="Q234" s="25" t="s">
        <v>82</v>
      </c>
      <c r="R234" s="25">
        <v>0</v>
      </c>
      <c r="S234" s="25">
        <v>422528</v>
      </c>
      <c r="T234" s="25">
        <v>47416205</v>
      </c>
      <c r="U234" s="25">
        <v>53297003</v>
      </c>
      <c r="V234" s="25">
        <v>491000</v>
      </c>
      <c r="W234" s="25">
        <v>0</v>
      </c>
      <c r="X234" s="25">
        <v>-4991</v>
      </c>
      <c r="Y234" s="25">
        <v>0</v>
      </c>
      <c r="Z234" s="25">
        <v>0</v>
      </c>
      <c r="AA234" s="25" t="s">
        <v>82</v>
      </c>
      <c r="AB234" s="25">
        <v>0</v>
      </c>
      <c r="AC234" s="106">
        <v>11282666</v>
      </c>
      <c r="AD234" s="31">
        <f>AC234/E234</f>
        <v>0.20567933494791135</v>
      </c>
    </row>
    <row r="235" spans="1:30">
      <c r="A235" t="s">
        <v>84</v>
      </c>
      <c r="B235">
        <v>2017</v>
      </c>
      <c r="C235" s="25">
        <v>59904575</v>
      </c>
      <c r="D235" s="31">
        <f>(C235-C234)/C235</f>
        <v>3.1531164355977817E-2</v>
      </c>
      <c r="E235" s="25">
        <v>56608414</v>
      </c>
      <c r="F235" s="31">
        <f t="shared" si="18"/>
        <v>3.0963612582398086E-2</v>
      </c>
      <c r="G235" s="25">
        <v>-216503</v>
      </c>
      <c r="H235" s="25">
        <v>0</v>
      </c>
      <c r="I235" s="80">
        <v>68887526</v>
      </c>
      <c r="J235" s="80">
        <v>4579793</v>
      </c>
      <c r="K235" s="96">
        <v>98651975</v>
      </c>
      <c r="L235" s="110">
        <v>29764449</v>
      </c>
      <c r="M235" s="21">
        <f t="shared" si="16"/>
        <v>7.1879610470867439E-2</v>
      </c>
      <c r="N235" s="70">
        <v>836</v>
      </c>
      <c r="O235" s="25" t="s">
        <v>81</v>
      </c>
      <c r="P235" s="25">
        <v>1728296</v>
      </c>
      <c r="Q235" s="25" t="s">
        <v>82</v>
      </c>
      <c r="R235" s="25">
        <v>0</v>
      </c>
      <c r="S235" s="25">
        <v>419598</v>
      </c>
      <c r="T235" s="25">
        <v>49824023</v>
      </c>
      <c r="U235" s="25">
        <v>54974399</v>
      </c>
      <c r="V235" s="25">
        <v>557431</v>
      </c>
      <c r="W235" s="25">
        <v>0</v>
      </c>
      <c r="X235" s="25">
        <v>9455</v>
      </c>
      <c r="Y235" s="25">
        <v>0</v>
      </c>
      <c r="Z235" s="25">
        <v>0</v>
      </c>
      <c r="AA235" s="25" t="s">
        <v>82</v>
      </c>
      <c r="AB235" s="25">
        <v>0</v>
      </c>
      <c r="AC235" s="106">
        <v>12389251</v>
      </c>
      <c r="AD235" s="31">
        <f>AC235/E235</f>
        <v>0.2188588254742484</v>
      </c>
    </row>
    <row r="236" spans="1:30">
      <c r="A236" t="s">
        <v>84</v>
      </c>
      <c r="B236">
        <v>2018</v>
      </c>
      <c r="C236" s="25">
        <v>63518722</v>
      </c>
      <c r="D236" s="31">
        <f>(C236-C235)/C236</f>
        <v>5.6898925013006404E-2</v>
      </c>
      <c r="E236" s="25">
        <v>59028874</v>
      </c>
      <c r="F236" s="31">
        <f t="shared" si="18"/>
        <v>4.1004678490055561E-2</v>
      </c>
      <c r="G236" s="25">
        <v>2807164</v>
      </c>
      <c r="H236" s="25">
        <v>0</v>
      </c>
      <c r="I236" s="80">
        <v>71118858</v>
      </c>
      <c r="J236" s="80">
        <v>2911070</v>
      </c>
      <c r="K236" s="96">
        <v>99263669</v>
      </c>
      <c r="L236" s="110">
        <v>28144811</v>
      </c>
      <c r="M236" s="21">
        <f t="shared" si="16"/>
        <v>-5.7546593579896485E-2</v>
      </c>
      <c r="N236" s="70">
        <v>853</v>
      </c>
      <c r="O236" s="25" t="s">
        <v>81</v>
      </c>
      <c r="P236" s="25">
        <v>1875578</v>
      </c>
      <c r="Q236" s="25" t="s">
        <v>82</v>
      </c>
      <c r="R236" s="25">
        <v>0</v>
      </c>
      <c r="S236" s="25">
        <v>445191</v>
      </c>
      <c r="T236" s="25">
        <v>51235483</v>
      </c>
      <c r="U236" s="25">
        <v>57257845</v>
      </c>
      <c r="V236" s="25">
        <v>552400</v>
      </c>
      <c r="W236" s="25">
        <v>0</v>
      </c>
      <c r="X236" s="25">
        <v>-9757</v>
      </c>
      <c r="Y236" s="25">
        <v>0</v>
      </c>
      <c r="Z236" s="25">
        <v>0</v>
      </c>
      <c r="AA236" s="25" t="s">
        <v>82</v>
      </c>
      <c r="AB236" s="25">
        <v>0</v>
      </c>
      <c r="AC236" s="106">
        <v>12059687</v>
      </c>
      <c r="AD236" s="31">
        <f>AC236/E236</f>
        <v>0.20430149150397142</v>
      </c>
    </row>
    <row r="237" spans="1:30">
      <c r="A237" t="s">
        <v>84</v>
      </c>
      <c r="B237">
        <v>2019</v>
      </c>
      <c r="C237" s="25">
        <v>62468920</v>
      </c>
      <c r="D237" s="31">
        <f>(C237-C236)/C237</f>
        <v>-1.6805188884328397E-2</v>
      </c>
      <c r="E237" s="25">
        <v>59773607</v>
      </c>
      <c r="F237" s="31">
        <f t="shared" si="18"/>
        <v>1.2459228033536607E-2</v>
      </c>
      <c r="G237" s="25">
        <v>26769</v>
      </c>
      <c r="H237" s="25">
        <v>0</v>
      </c>
      <c r="I237" s="80">
        <v>74223602</v>
      </c>
      <c r="J237" s="80">
        <v>4579654</v>
      </c>
      <c r="K237" s="96">
        <v>103688190</v>
      </c>
      <c r="L237" s="110">
        <v>29444588</v>
      </c>
      <c r="M237" s="21">
        <f t="shared" si="16"/>
        <v>4.4143154592619874E-2</v>
      </c>
      <c r="N237" s="70">
        <v>864</v>
      </c>
      <c r="O237" s="25" t="s">
        <v>81</v>
      </c>
      <c r="P237" s="25">
        <v>1657615</v>
      </c>
      <c r="Q237" s="25" t="s">
        <v>82</v>
      </c>
      <c r="R237" s="25">
        <v>0</v>
      </c>
      <c r="S237" s="25">
        <v>351141</v>
      </c>
      <c r="T237" s="25">
        <v>51961219</v>
      </c>
      <c r="U237" s="25">
        <v>57156868</v>
      </c>
      <c r="V237" s="25">
        <v>700559</v>
      </c>
      <c r="W237" s="25">
        <v>0</v>
      </c>
      <c r="X237" s="25">
        <v>5070</v>
      </c>
      <c r="Y237" s="25">
        <v>0</v>
      </c>
      <c r="Z237" s="25">
        <v>0</v>
      </c>
      <c r="AA237" s="25" t="s">
        <v>82</v>
      </c>
      <c r="AB237" s="25">
        <v>0</v>
      </c>
      <c r="AC237" s="106">
        <v>12842457</v>
      </c>
      <c r="AD237" s="31">
        <f>AC237/E237</f>
        <v>0.21485163175780911</v>
      </c>
    </row>
    <row r="238" spans="1:30">
      <c r="A238" t="s">
        <v>84</v>
      </c>
      <c r="B238">
        <v>2020</v>
      </c>
      <c r="C238" s="25">
        <v>67642548</v>
      </c>
      <c r="D238" s="31">
        <f>(C238-C237)/C238</f>
        <v>7.6484818401577656E-2</v>
      </c>
      <c r="E238" s="25">
        <v>59258764</v>
      </c>
      <c r="F238" s="31">
        <f t="shared" si="18"/>
        <v>-8.6880482353631269E-3</v>
      </c>
      <c r="G238" s="25">
        <v>8048</v>
      </c>
      <c r="H238" s="25">
        <v>0</v>
      </c>
      <c r="I238" s="80">
        <v>82382944</v>
      </c>
      <c r="J238" s="80">
        <v>11345231</v>
      </c>
      <c r="K238" s="96">
        <v>104926781</v>
      </c>
      <c r="L238" s="110">
        <v>22543837</v>
      </c>
      <c r="M238" s="21">
        <f t="shared" si="16"/>
        <v>-0.30610365928390981</v>
      </c>
      <c r="N238" s="70">
        <v>826</v>
      </c>
      <c r="O238" s="25" t="s">
        <v>81</v>
      </c>
      <c r="P238" s="25">
        <v>1828029</v>
      </c>
      <c r="Q238" s="25" t="s">
        <v>82</v>
      </c>
      <c r="R238" s="25">
        <v>0</v>
      </c>
      <c r="S238" s="25">
        <v>461604</v>
      </c>
      <c r="T238" s="25">
        <v>50909734</v>
      </c>
      <c r="U238" s="25">
        <v>55609883</v>
      </c>
      <c r="V238" s="25">
        <v>673657</v>
      </c>
      <c r="W238" s="25">
        <v>0</v>
      </c>
      <c r="X238" s="25">
        <v>5729</v>
      </c>
      <c r="Y238" s="25">
        <v>0</v>
      </c>
      <c r="Z238" s="25">
        <v>0</v>
      </c>
      <c r="AA238" s="25" t="s">
        <v>82</v>
      </c>
      <c r="AB238" s="25">
        <v>0</v>
      </c>
      <c r="AC238" s="106">
        <v>12594362</v>
      </c>
      <c r="AD238" s="31">
        <f>AC238/E238</f>
        <v>0.21253163498313937</v>
      </c>
    </row>
    <row r="239" spans="1:30">
      <c r="A239" t="s">
        <v>84</v>
      </c>
      <c r="B239">
        <v>2021</v>
      </c>
      <c r="C239" s="25">
        <v>61690656</v>
      </c>
      <c r="D239" s="31">
        <f>(C239-C238)/C239</f>
        <v>-9.6479635424852675E-2</v>
      </c>
      <c r="E239" s="25">
        <v>58183064</v>
      </c>
      <c r="F239" s="31">
        <f t="shared" si="18"/>
        <v>-1.8488197871463077E-2</v>
      </c>
      <c r="G239" s="25">
        <v>-1037</v>
      </c>
      <c r="H239" s="25">
        <v>0</v>
      </c>
      <c r="I239" s="80">
        <v>93243212</v>
      </c>
      <c r="J239" s="80">
        <v>8486735</v>
      </c>
      <c r="K239" s="96">
        <v>117903001</v>
      </c>
      <c r="L239" s="110">
        <v>24659789</v>
      </c>
      <c r="M239" s="21">
        <f t="shared" si="16"/>
        <v>8.5805762571610003E-2</v>
      </c>
      <c r="N239" s="70">
        <v>698</v>
      </c>
      <c r="O239" s="25" t="s">
        <v>81</v>
      </c>
      <c r="P239" s="25">
        <v>1780524</v>
      </c>
      <c r="Q239" s="25" t="s">
        <v>82</v>
      </c>
      <c r="R239" s="25">
        <v>0</v>
      </c>
      <c r="S239" s="25">
        <v>413526</v>
      </c>
      <c r="T239" s="25">
        <v>48603532</v>
      </c>
      <c r="U239" s="25">
        <v>52580857</v>
      </c>
      <c r="V239" s="25">
        <v>624101</v>
      </c>
      <c r="W239" s="25">
        <v>0</v>
      </c>
      <c r="X239" s="25">
        <v>0</v>
      </c>
      <c r="Y239" s="25">
        <v>0</v>
      </c>
      <c r="Z239" s="25">
        <v>0</v>
      </c>
      <c r="AA239" s="25" t="s">
        <v>82</v>
      </c>
      <c r="AB239" s="25">
        <v>0</v>
      </c>
      <c r="AC239" s="106">
        <v>12320971</v>
      </c>
      <c r="AD239" s="31">
        <f>AC239/E239</f>
        <v>0.21176215470536236</v>
      </c>
    </row>
    <row r="240" spans="1:30">
      <c r="A240" t="s">
        <v>84</v>
      </c>
      <c r="B240">
        <v>2022</v>
      </c>
      <c r="C240" s="25">
        <v>60723172</v>
      </c>
      <c r="D240" s="31">
        <f>(C240-C239)/C240</f>
        <v>-1.5932698640973499E-2</v>
      </c>
      <c r="E240" s="25">
        <v>59805415</v>
      </c>
      <c r="F240" s="31">
        <f t="shared" si="18"/>
        <v>2.7127158970471153E-2</v>
      </c>
      <c r="G240" s="25">
        <v>-364</v>
      </c>
      <c r="H240" s="25">
        <v>0</v>
      </c>
      <c r="I240" s="80">
        <v>87560676</v>
      </c>
      <c r="J240" s="80">
        <v>6538422</v>
      </c>
      <c r="K240" s="96">
        <v>114721498</v>
      </c>
      <c r="L240" s="110">
        <v>27160822</v>
      </c>
      <c r="M240" s="21">
        <f t="shared" si="16"/>
        <v>9.2082375121047513E-2</v>
      </c>
      <c r="N240" s="70">
        <v>662</v>
      </c>
      <c r="O240" s="25">
        <v>38650</v>
      </c>
      <c r="P240" s="25">
        <v>947160</v>
      </c>
      <c r="Q240" s="25" t="s">
        <v>83</v>
      </c>
      <c r="R240" s="25">
        <v>0</v>
      </c>
      <c r="S240" s="25">
        <v>393040</v>
      </c>
      <c r="T240" s="25">
        <v>51124574</v>
      </c>
      <c r="U240" s="25">
        <v>52895611</v>
      </c>
      <c r="V240" s="25">
        <v>1281457</v>
      </c>
      <c r="W240" s="25">
        <v>0</v>
      </c>
      <c r="X240" s="25">
        <v>8046</v>
      </c>
      <c r="Y240" s="25">
        <v>0</v>
      </c>
      <c r="Z240" s="25">
        <v>0</v>
      </c>
      <c r="AA240" s="25" t="s">
        <v>83</v>
      </c>
      <c r="AB240" s="25">
        <v>0</v>
      </c>
      <c r="AC240" s="106">
        <v>13638375</v>
      </c>
      <c r="AD240" s="31">
        <f>AC240/E240</f>
        <v>0.22804582160327791</v>
      </c>
    </row>
    <row r="241" spans="1:30">
      <c r="A241" t="s">
        <v>84</v>
      </c>
      <c r="B241">
        <v>2023</v>
      </c>
      <c r="C241" s="25">
        <v>60728130</v>
      </c>
      <c r="D241" s="31">
        <f>(C241-C240)/C241</f>
        <v>8.1642560045896352E-5</v>
      </c>
      <c r="E241" s="25">
        <v>63833463</v>
      </c>
      <c r="F241" s="31">
        <f t="shared" si="18"/>
        <v>6.3102451452461544E-2</v>
      </c>
      <c r="G241" s="25">
        <v>-2258</v>
      </c>
      <c r="H241" s="25">
        <v>0</v>
      </c>
      <c r="I241" s="80">
        <v>87292463</v>
      </c>
      <c r="J241" s="80">
        <v>5411419</v>
      </c>
      <c r="K241" s="96">
        <v>118318760</v>
      </c>
      <c r="L241" s="110">
        <v>31026297</v>
      </c>
      <c r="M241" s="21">
        <f t="shared" si="16"/>
        <v>0.12458705594160979</v>
      </c>
      <c r="N241" s="70">
        <v>746</v>
      </c>
      <c r="O241" s="25">
        <v>40375</v>
      </c>
      <c r="P241" s="25">
        <v>838438</v>
      </c>
      <c r="Q241" s="25" t="s">
        <v>83</v>
      </c>
      <c r="R241" s="25">
        <v>0</v>
      </c>
      <c r="S241" s="25">
        <v>526728</v>
      </c>
      <c r="T241" s="25">
        <v>54740422</v>
      </c>
      <c r="U241" s="25">
        <v>54236599</v>
      </c>
      <c r="V241" s="25">
        <v>1066733</v>
      </c>
      <c r="W241" s="25">
        <v>0</v>
      </c>
      <c r="X241" s="25">
        <v>13379</v>
      </c>
      <c r="Y241" s="25">
        <v>0</v>
      </c>
      <c r="Z241" s="25">
        <v>0</v>
      </c>
      <c r="AA241" s="25" t="s">
        <v>82</v>
      </c>
      <c r="AB241" s="25">
        <v>0</v>
      </c>
      <c r="AC241" s="106">
        <v>14347117</v>
      </c>
      <c r="AD241" s="31">
        <f>AC241/E241</f>
        <v>0.22475855649567375</v>
      </c>
    </row>
    <row r="242" spans="1:30">
      <c r="A242" t="s">
        <v>86</v>
      </c>
      <c r="B242">
        <v>2004</v>
      </c>
      <c r="C242" s="46">
        <v>528509880</v>
      </c>
      <c r="D242" s="31">
        <v>0</v>
      </c>
      <c r="E242" s="46">
        <v>478878881</v>
      </c>
      <c r="F242" s="33" t="e">
        <v>#VALUE!</v>
      </c>
      <c r="G242" s="53">
        <v>44054000</v>
      </c>
      <c r="H242" s="53">
        <v>0</v>
      </c>
      <c r="I242" s="65">
        <v>739704000</v>
      </c>
      <c r="J242" s="91">
        <v>72821578</v>
      </c>
      <c r="K242" s="100">
        <v>1344348000</v>
      </c>
      <c r="L242" s="117">
        <v>604644000</v>
      </c>
      <c r="M242" s="21">
        <v>0</v>
      </c>
      <c r="N242" s="74" t="s">
        <v>87</v>
      </c>
      <c r="O242" s="53">
        <v>393078703</v>
      </c>
      <c r="P242" s="34">
        <v>3717004</v>
      </c>
      <c r="Q242" s="34">
        <v>367580000</v>
      </c>
      <c r="R242" s="33" t="s">
        <v>81</v>
      </c>
      <c r="S242" s="53">
        <v>460160</v>
      </c>
      <c r="T242" s="53">
        <v>400074963</v>
      </c>
      <c r="U242" s="53">
        <v>393078703</v>
      </c>
      <c r="V242" s="53">
        <v>12427000</v>
      </c>
      <c r="W242" s="53">
        <v>0</v>
      </c>
      <c r="X242" s="53" t="s">
        <v>81</v>
      </c>
      <c r="Y242" s="53">
        <v>0</v>
      </c>
      <c r="Z242" s="53">
        <v>1308551</v>
      </c>
      <c r="AA242" s="53" t="s">
        <v>66</v>
      </c>
      <c r="AB242" s="53">
        <v>4820048</v>
      </c>
      <c r="AC242" s="106">
        <v>213690104</v>
      </c>
      <c r="AD242" s="31">
        <f>AC242/E242</f>
        <v>0.44622996018068295</v>
      </c>
    </row>
    <row r="243" spans="1:30">
      <c r="A243" t="s">
        <v>86</v>
      </c>
      <c r="B243">
        <v>2005</v>
      </c>
      <c r="C243" s="46">
        <v>532476293</v>
      </c>
      <c r="D243" s="31">
        <f>(C243-C242)/C243</f>
        <v>7.4489945414339788E-3</v>
      </c>
      <c r="E243" s="46">
        <v>507742293</v>
      </c>
      <c r="F243" s="35">
        <v>6.0299999999999999E-2</v>
      </c>
      <c r="G243" s="53">
        <v>16853000</v>
      </c>
      <c r="H243" s="53">
        <v>0</v>
      </c>
      <c r="I243" s="65">
        <v>750143000</v>
      </c>
      <c r="J243" s="91">
        <v>76092314</v>
      </c>
      <c r="K243" s="100">
        <v>1444937000</v>
      </c>
      <c r="L243" s="117">
        <v>694794000</v>
      </c>
      <c r="M243" s="21">
        <f t="shared" ref="M243" si="19">(L243-L242)/L243</f>
        <v>0.12975068869333933</v>
      </c>
      <c r="N243" s="74" t="s">
        <v>87</v>
      </c>
      <c r="O243" s="53">
        <v>413624959</v>
      </c>
      <c r="P243" s="34">
        <v>3609746</v>
      </c>
      <c r="Q243" s="34">
        <v>436375000</v>
      </c>
      <c r="R243" s="33" t="s">
        <v>81</v>
      </c>
      <c r="S243" s="53">
        <v>489500</v>
      </c>
      <c r="T243" s="53">
        <v>426639423</v>
      </c>
      <c r="U243" s="53">
        <v>417878043</v>
      </c>
      <c r="V243" s="53">
        <v>14649000</v>
      </c>
      <c r="W243" s="53">
        <v>0</v>
      </c>
      <c r="X243" s="53" t="s">
        <v>81</v>
      </c>
      <c r="Y243" s="53">
        <v>0</v>
      </c>
      <c r="Z243" s="53">
        <v>1479305</v>
      </c>
      <c r="AA243" s="53" t="s">
        <v>66</v>
      </c>
      <c r="AB243" s="53">
        <v>5524631</v>
      </c>
      <c r="AC243" s="106">
        <v>221024028</v>
      </c>
      <c r="AD243" s="31">
        <f>AC243/E243</f>
        <v>0.43530749958621234</v>
      </c>
    </row>
    <row r="244" spans="1:30">
      <c r="A244" t="s">
        <v>86</v>
      </c>
      <c r="B244">
        <v>2006</v>
      </c>
      <c r="C244" s="46">
        <v>586382921</v>
      </c>
      <c r="D244" s="31">
        <f>(C244-C243)/C244</f>
        <v>9.1930760718728369E-2</v>
      </c>
      <c r="E244" s="46">
        <v>541105921</v>
      </c>
      <c r="F244" s="35">
        <v>6.5699999999999995E-2</v>
      </c>
      <c r="G244" s="53">
        <v>43432000</v>
      </c>
      <c r="H244" s="53">
        <v>0</v>
      </c>
      <c r="I244" s="65">
        <v>834658000</v>
      </c>
      <c r="J244" s="91">
        <v>74196717</v>
      </c>
      <c r="K244" s="100">
        <v>1502434000</v>
      </c>
      <c r="L244" s="117">
        <v>667776000</v>
      </c>
      <c r="M244" s="21">
        <f t="shared" si="16"/>
        <v>-4.0459675100632544E-2</v>
      </c>
      <c r="N244" s="74">
        <v>8470</v>
      </c>
      <c r="O244" s="53">
        <v>446553256</v>
      </c>
      <c r="P244" s="34">
        <v>7262663</v>
      </c>
      <c r="Q244" s="34">
        <v>428990000</v>
      </c>
      <c r="R244" s="33" t="s">
        <v>81</v>
      </c>
      <c r="S244" s="53">
        <v>514500</v>
      </c>
      <c r="T244" s="53">
        <v>463150882</v>
      </c>
      <c r="U244" s="53">
        <v>446553256</v>
      </c>
      <c r="V244" s="53">
        <v>14580000</v>
      </c>
      <c r="W244" s="53">
        <v>0</v>
      </c>
      <c r="X244" s="53" t="s">
        <v>81</v>
      </c>
      <c r="Y244" s="53">
        <v>0</v>
      </c>
      <c r="Z244" s="53">
        <v>1138916</v>
      </c>
      <c r="AA244" s="53" t="s">
        <v>66</v>
      </c>
      <c r="AB244" s="53">
        <v>6482032</v>
      </c>
      <c r="AC244" s="106">
        <v>235174357</v>
      </c>
      <c r="AD244" s="31">
        <f>AC244/E244</f>
        <v>0.43461797011088332</v>
      </c>
    </row>
    <row r="245" spans="1:30">
      <c r="A245" t="s">
        <v>86</v>
      </c>
      <c r="B245">
        <v>2007</v>
      </c>
      <c r="C245" s="46">
        <v>810161716</v>
      </c>
      <c r="D245" s="31">
        <f>(C245-C244)/C245</f>
        <v>0.2762149711354665</v>
      </c>
      <c r="E245" s="46">
        <v>730923716</v>
      </c>
      <c r="F245" s="35">
        <v>0.3508</v>
      </c>
      <c r="G245" s="53">
        <v>46836000</v>
      </c>
      <c r="H245" s="53">
        <v>0</v>
      </c>
      <c r="I245" s="65">
        <v>958014000</v>
      </c>
      <c r="J245" s="91">
        <v>89915965</v>
      </c>
      <c r="K245" s="100">
        <v>1653812000</v>
      </c>
      <c r="L245" s="117">
        <v>695798000</v>
      </c>
      <c r="M245" s="21">
        <f t="shared" si="16"/>
        <v>4.0273182734069372E-2</v>
      </c>
      <c r="N245" s="74">
        <v>8529</v>
      </c>
      <c r="O245" s="53">
        <v>649780190</v>
      </c>
      <c r="P245" s="34">
        <v>6551235</v>
      </c>
      <c r="Q245" s="34">
        <v>422220000</v>
      </c>
      <c r="R245" s="33" t="s">
        <v>81</v>
      </c>
      <c r="S245" s="53">
        <v>622963</v>
      </c>
      <c r="T245" s="53">
        <v>646644315</v>
      </c>
      <c r="U245" s="53">
        <v>649780190</v>
      </c>
      <c r="V245" s="53">
        <v>7993000</v>
      </c>
      <c r="W245" s="53">
        <v>0</v>
      </c>
      <c r="X245" s="53" t="s">
        <v>81</v>
      </c>
      <c r="Y245" s="53">
        <v>0</v>
      </c>
      <c r="Z245" s="53">
        <v>1298403</v>
      </c>
      <c r="AA245" s="53" t="s">
        <v>66</v>
      </c>
      <c r="AB245" s="53">
        <v>6627158</v>
      </c>
      <c r="AC245" s="106">
        <v>246846719</v>
      </c>
      <c r="AD245" s="31">
        <f>AC245/E245</f>
        <v>0.33771885300271198</v>
      </c>
    </row>
    <row r="246" spans="1:30">
      <c r="A246" t="s">
        <v>86</v>
      </c>
      <c r="B246">
        <v>2008</v>
      </c>
      <c r="C246" s="46">
        <v>812505604</v>
      </c>
      <c r="D246" s="31">
        <f>(C246-C245)/C246</f>
        <v>2.8847653338770081E-3</v>
      </c>
      <c r="E246" s="46">
        <v>782247604</v>
      </c>
      <c r="F246" s="35">
        <v>7.0199999999999999E-2</v>
      </c>
      <c r="G246" s="53">
        <v>-11220000</v>
      </c>
      <c r="H246" s="53">
        <v>0</v>
      </c>
      <c r="I246" s="65">
        <v>911254000</v>
      </c>
      <c r="J246" s="91">
        <v>100504169</v>
      </c>
      <c r="K246" s="100">
        <v>1882775000</v>
      </c>
      <c r="L246" s="117">
        <v>971521000</v>
      </c>
      <c r="M246" s="21">
        <f t="shared" si="16"/>
        <v>0.28380549674170708</v>
      </c>
      <c r="N246" s="74">
        <v>8552</v>
      </c>
      <c r="O246" s="53">
        <v>694463679</v>
      </c>
      <c r="P246" s="34">
        <v>5532791</v>
      </c>
      <c r="Q246" s="34">
        <v>629055000</v>
      </c>
      <c r="R246" s="33" t="s">
        <v>81</v>
      </c>
      <c r="S246" s="53">
        <v>697977</v>
      </c>
      <c r="T246" s="53">
        <v>695092862</v>
      </c>
      <c r="U246" s="53">
        <v>694463679</v>
      </c>
      <c r="V246" s="53">
        <v>9327000</v>
      </c>
      <c r="W246" s="53">
        <v>0</v>
      </c>
      <c r="X246" s="53" t="s">
        <v>81</v>
      </c>
      <c r="Y246" s="53">
        <v>408404</v>
      </c>
      <c r="Z246" s="53">
        <v>1378125</v>
      </c>
      <c r="AA246" s="53" t="s">
        <v>66</v>
      </c>
      <c r="AB246" s="53">
        <v>8210756</v>
      </c>
      <c r="AC246" s="106">
        <v>262502709</v>
      </c>
      <c r="AD246" s="31">
        <f>AC246/E246</f>
        <v>0.33557496073839044</v>
      </c>
    </row>
    <row r="247" spans="1:30">
      <c r="A247" t="s">
        <v>86</v>
      </c>
      <c r="B247">
        <v>2009</v>
      </c>
      <c r="C247" s="46">
        <v>789784885</v>
      </c>
      <c r="D247" s="31">
        <f>(C247-C246)/C247</f>
        <v>-2.8768237315658429E-2</v>
      </c>
      <c r="E247" s="46">
        <v>828966946</v>
      </c>
      <c r="F247" s="35">
        <v>5.9700000000000003E-2</v>
      </c>
      <c r="G247" s="53">
        <v>-74618000</v>
      </c>
      <c r="H247" s="53">
        <v>0</v>
      </c>
      <c r="I247" s="65">
        <v>720007000</v>
      </c>
      <c r="J247" s="91">
        <v>90247000</v>
      </c>
      <c r="K247" s="100">
        <v>1750514000</v>
      </c>
      <c r="L247" s="117">
        <v>1030507000</v>
      </c>
      <c r="M247" s="21">
        <f t="shared" si="16"/>
        <v>5.7239785852983047E-2</v>
      </c>
      <c r="N247" s="74">
        <v>12502</v>
      </c>
      <c r="O247" s="53">
        <v>756355860</v>
      </c>
      <c r="P247" s="34">
        <v>6757221</v>
      </c>
      <c r="Q247" s="34">
        <v>662477000</v>
      </c>
      <c r="R247" s="34">
        <v>935000</v>
      </c>
      <c r="S247" s="53">
        <v>730662</v>
      </c>
      <c r="T247" s="53">
        <v>733068995</v>
      </c>
      <c r="U247" s="53">
        <v>756355860</v>
      </c>
      <c r="V247" s="53">
        <v>-65954868</v>
      </c>
      <c r="W247" s="53">
        <v>0</v>
      </c>
      <c r="X247" s="53">
        <v>-200042</v>
      </c>
      <c r="Y247" s="53">
        <v>455307</v>
      </c>
      <c r="Z247" s="53">
        <v>5223856</v>
      </c>
      <c r="AA247" s="53">
        <v>507346000</v>
      </c>
      <c r="AB247" s="53">
        <v>9136893</v>
      </c>
      <c r="AC247" s="106">
        <v>272685277</v>
      </c>
      <c r="AD247" s="31">
        <f>AC247/E247</f>
        <v>0.32894589864624108</v>
      </c>
    </row>
    <row r="248" spans="1:30">
      <c r="A248" t="s">
        <v>86</v>
      </c>
      <c r="B248">
        <v>2010</v>
      </c>
      <c r="C248" s="46">
        <v>940052241</v>
      </c>
      <c r="D248" s="31">
        <f>(C248-C247)/C248</f>
        <v>0.15985000561261362</v>
      </c>
      <c r="E248" s="46">
        <v>859720219</v>
      </c>
      <c r="F248" s="35">
        <v>3.7100000000000001E-2</v>
      </c>
      <c r="G248" s="53">
        <v>1095899</v>
      </c>
      <c r="H248" s="53">
        <v>0</v>
      </c>
      <c r="I248" s="65">
        <v>798814000</v>
      </c>
      <c r="J248" s="91">
        <v>105704000</v>
      </c>
      <c r="K248" s="100">
        <v>1843883000</v>
      </c>
      <c r="L248" s="117">
        <v>1045069000</v>
      </c>
      <c r="M248" s="21">
        <f t="shared" si="16"/>
        <v>1.3934008185105481E-2</v>
      </c>
      <c r="N248" s="74">
        <v>13045</v>
      </c>
      <c r="O248" s="53">
        <v>818898196</v>
      </c>
      <c r="P248" s="34">
        <v>5201746</v>
      </c>
      <c r="Q248" s="34">
        <v>691314000</v>
      </c>
      <c r="R248" s="34">
        <v>47923</v>
      </c>
      <c r="S248" s="53">
        <v>858676</v>
      </c>
      <c r="T248" s="53">
        <v>783221940</v>
      </c>
      <c r="U248" s="53">
        <v>818898196</v>
      </c>
      <c r="V248" s="53">
        <v>6415967</v>
      </c>
      <c r="W248" s="53">
        <v>0</v>
      </c>
      <c r="X248" s="53">
        <v>49105</v>
      </c>
      <c r="Y248" s="53">
        <v>300260</v>
      </c>
      <c r="Z248" s="53">
        <v>4638674</v>
      </c>
      <c r="AA248" s="53">
        <v>532487000</v>
      </c>
      <c r="AB248" s="53">
        <v>4346299</v>
      </c>
      <c r="AC248" s="106">
        <v>290985734</v>
      </c>
      <c r="AD248" s="31">
        <f>AC248/E248</f>
        <v>0.33846561656821983</v>
      </c>
    </row>
    <row r="249" spans="1:30">
      <c r="A249" t="s">
        <v>86</v>
      </c>
      <c r="B249">
        <v>2011</v>
      </c>
      <c r="C249" s="46">
        <v>1077933073</v>
      </c>
      <c r="D249" s="31">
        <f>(C249-C248)/C249</f>
        <v>0.12791223820256603</v>
      </c>
      <c r="E249" s="46">
        <v>947957221</v>
      </c>
      <c r="F249" s="35">
        <v>0.1026</v>
      </c>
      <c r="G249" s="53">
        <v>32559096</v>
      </c>
      <c r="H249" s="53">
        <v>0</v>
      </c>
      <c r="I249" s="65">
        <v>986430000</v>
      </c>
      <c r="J249" s="91">
        <v>122376000</v>
      </c>
      <c r="K249" s="100">
        <v>2021019000</v>
      </c>
      <c r="L249" s="117">
        <v>1034589000</v>
      </c>
      <c r="M249" s="21">
        <f t="shared" si="16"/>
        <v>-1.0129626354040107E-2</v>
      </c>
      <c r="N249" s="74">
        <v>13734</v>
      </c>
      <c r="O249" s="53">
        <v>899102938</v>
      </c>
      <c r="P249" s="34">
        <v>5225147</v>
      </c>
      <c r="Q249" s="34">
        <v>674996000</v>
      </c>
      <c r="R249" s="34">
        <v>1900</v>
      </c>
      <c r="S249" s="53">
        <v>877561</v>
      </c>
      <c r="T249" s="53">
        <v>865287529</v>
      </c>
      <c r="U249" s="53">
        <v>899102938</v>
      </c>
      <c r="V249" s="53">
        <v>43062096</v>
      </c>
      <c r="W249" s="53">
        <v>0</v>
      </c>
      <c r="X249" s="53">
        <v>79955</v>
      </c>
      <c r="Y249" s="53">
        <v>447593</v>
      </c>
      <c r="Z249" s="53">
        <v>7654276</v>
      </c>
      <c r="AA249" s="53">
        <v>611478000</v>
      </c>
      <c r="AB249" s="53">
        <v>5739051</v>
      </c>
      <c r="AC249" s="106">
        <v>328227073</v>
      </c>
      <c r="AD249" s="31">
        <f>AC249/E249</f>
        <v>0.34624671422804637</v>
      </c>
    </row>
    <row r="250" spans="1:30">
      <c r="A250" t="s">
        <v>86</v>
      </c>
      <c r="B250">
        <v>2012</v>
      </c>
      <c r="C250" s="46">
        <v>1164078053</v>
      </c>
      <c r="D250" s="31">
        <f>(C250-C249)/C250</f>
        <v>7.4002752459761387E-2</v>
      </c>
      <c r="E250" s="46">
        <v>1036584296</v>
      </c>
      <c r="F250" s="35">
        <v>9.35E-2</v>
      </c>
      <c r="G250" s="53">
        <v>17021808</v>
      </c>
      <c r="H250" s="53">
        <v>0</v>
      </c>
      <c r="I250" s="65">
        <v>1037728968</v>
      </c>
      <c r="J250" s="91">
        <v>165358991</v>
      </c>
      <c r="K250" s="100">
        <v>2101287079</v>
      </c>
      <c r="L250" s="117">
        <v>1063558111</v>
      </c>
      <c r="M250" s="21">
        <f t="shared" si="16"/>
        <v>2.7237920241858792E-2</v>
      </c>
      <c r="N250" s="74">
        <v>14498</v>
      </c>
      <c r="O250" s="53">
        <v>958218544</v>
      </c>
      <c r="P250" s="34">
        <v>8345896</v>
      </c>
      <c r="Q250" s="34">
        <v>659431000</v>
      </c>
      <c r="R250" s="34">
        <v>106</v>
      </c>
      <c r="S250" s="53">
        <v>2914488</v>
      </c>
      <c r="T250" s="53">
        <v>954476293</v>
      </c>
      <c r="U250" s="53">
        <v>958218544</v>
      </c>
      <c r="V250" s="53">
        <v>10276894</v>
      </c>
      <c r="W250" s="53">
        <v>0</v>
      </c>
      <c r="X250" s="53">
        <v>-60912</v>
      </c>
      <c r="Y250" s="53">
        <v>464252</v>
      </c>
      <c r="Z250" s="53">
        <v>6943318</v>
      </c>
      <c r="AA250" s="53">
        <v>618924000</v>
      </c>
      <c r="AB250" s="53">
        <v>6319304</v>
      </c>
      <c r="AC250" s="106">
        <v>356417040</v>
      </c>
      <c r="AD250" s="31">
        <f>AC250/E250</f>
        <v>0.34383796993196974</v>
      </c>
    </row>
    <row r="251" spans="1:30">
      <c r="A251" t="s">
        <v>86</v>
      </c>
      <c r="B251">
        <v>2013</v>
      </c>
      <c r="C251" s="46">
        <v>1211579271</v>
      </c>
      <c r="D251" s="31">
        <f>(C251-C250)/C251</f>
        <v>3.9206033923635857E-2</v>
      </c>
      <c r="E251" s="46">
        <v>1104513922</v>
      </c>
      <c r="F251" s="35">
        <v>6.5500000000000003E-2</v>
      </c>
      <c r="G251" s="53">
        <v>35195124</v>
      </c>
      <c r="H251" s="53">
        <v>0</v>
      </c>
      <c r="I251" s="65">
        <v>1195073239</v>
      </c>
      <c r="J251" s="91">
        <v>136157007</v>
      </c>
      <c r="K251" s="100">
        <v>2226464071</v>
      </c>
      <c r="L251" s="117">
        <v>1031390832</v>
      </c>
      <c r="M251" s="21">
        <f t="shared" si="16"/>
        <v>-3.1188253765668531E-2</v>
      </c>
      <c r="N251" s="74">
        <v>14943</v>
      </c>
      <c r="O251" s="53">
        <v>1016136628</v>
      </c>
      <c r="P251" s="34">
        <v>8175679</v>
      </c>
      <c r="Q251" s="34">
        <v>643240000</v>
      </c>
      <c r="R251" s="34">
        <v>76</v>
      </c>
      <c r="S251" s="53">
        <v>1045906</v>
      </c>
      <c r="T251" s="53">
        <v>1011050175</v>
      </c>
      <c r="U251" s="53">
        <v>1016136628</v>
      </c>
      <c r="V251" s="53">
        <v>10986291</v>
      </c>
      <c r="W251" s="53">
        <v>0</v>
      </c>
      <c r="X251" s="53">
        <v>-126936</v>
      </c>
      <c r="Y251" s="53">
        <v>472919</v>
      </c>
      <c r="Z251" s="53">
        <v>7146085</v>
      </c>
      <c r="AA251" s="53">
        <v>671710000</v>
      </c>
      <c r="AB251" s="53">
        <v>6084996</v>
      </c>
      <c r="AC251" s="106">
        <v>384854239</v>
      </c>
      <c r="AD251" s="31">
        <f>AC251/E251</f>
        <v>0.34843765328292531</v>
      </c>
    </row>
    <row r="252" spans="1:30">
      <c r="A252" t="s">
        <v>86</v>
      </c>
      <c r="B252">
        <v>2014</v>
      </c>
      <c r="C252" s="46">
        <v>1287557389</v>
      </c>
      <c r="D252" s="31">
        <f>(C252-C251)/C252</f>
        <v>5.9009500197120923E-2</v>
      </c>
      <c r="E252" s="46">
        <v>1166467828</v>
      </c>
      <c r="F252" s="35">
        <v>5.6099999999999997E-2</v>
      </c>
      <c r="G252" s="53">
        <v>25508160</v>
      </c>
      <c r="H252" s="53">
        <v>0</v>
      </c>
      <c r="I252" s="65">
        <v>1375191000</v>
      </c>
      <c r="J252" s="91">
        <v>156697000</v>
      </c>
      <c r="K252" s="100">
        <v>2652261000</v>
      </c>
      <c r="L252" s="117">
        <v>1277070000</v>
      </c>
      <c r="M252" s="21">
        <f t="shared" si="16"/>
        <v>0.19237721346519768</v>
      </c>
      <c r="N252" s="74">
        <v>15437</v>
      </c>
      <c r="O252" s="53">
        <v>1077749940</v>
      </c>
      <c r="P252" s="34">
        <v>8197719</v>
      </c>
      <c r="Q252" s="34">
        <v>779592000</v>
      </c>
      <c r="R252" s="34">
        <v>3956</v>
      </c>
      <c r="S252" s="53">
        <v>865028</v>
      </c>
      <c r="T252" s="53">
        <v>1061485807</v>
      </c>
      <c r="U252" s="53">
        <v>1077749940</v>
      </c>
      <c r="V252" s="53">
        <v>12649760</v>
      </c>
      <c r="W252" s="53">
        <v>0</v>
      </c>
      <c r="X252" s="53">
        <v>-66834</v>
      </c>
      <c r="Y252" s="53">
        <v>478432</v>
      </c>
      <c r="Z252" s="53">
        <v>8714990</v>
      </c>
      <c r="AA252" s="53">
        <v>779720000</v>
      </c>
      <c r="AB252" s="53">
        <v>6300417</v>
      </c>
      <c r="AC252" s="106">
        <v>409152038</v>
      </c>
      <c r="AD252" s="31">
        <f>AC252/E252</f>
        <v>0.35076152824679535</v>
      </c>
    </row>
    <row r="253" spans="1:30">
      <c r="A253" t="s">
        <v>86</v>
      </c>
      <c r="B253">
        <v>2015</v>
      </c>
      <c r="C253" s="46">
        <v>1368032665</v>
      </c>
      <c r="D253" s="31">
        <f>(C253-C252)/C253</f>
        <v>5.8825551508304083E-2</v>
      </c>
      <c r="E253" s="46">
        <v>1254829773</v>
      </c>
      <c r="F253" s="35">
        <v>7.5800000000000006E-2</v>
      </c>
      <c r="G253" s="53">
        <v>23285978</v>
      </c>
      <c r="H253" s="53">
        <v>0</v>
      </c>
      <c r="I253" s="65">
        <v>1458380000</v>
      </c>
      <c r="J253" s="91">
        <v>154284000</v>
      </c>
      <c r="K253" s="100">
        <v>2743645000</v>
      </c>
      <c r="L253" s="117">
        <v>1285265000</v>
      </c>
      <c r="M253" s="21">
        <f t="shared" si="16"/>
        <v>6.376116987547315E-3</v>
      </c>
      <c r="N253" s="74">
        <v>15691</v>
      </c>
      <c r="O253" s="53">
        <v>1161438640</v>
      </c>
      <c r="P253" s="34">
        <v>9126814</v>
      </c>
      <c r="Q253" s="34">
        <v>762979000</v>
      </c>
      <c r="R253" s="34">
        <v>228</v>
      </c>
      <c r="S253" s="53">
        <v>952445</v>
      </c>
      <c r="T253" s="53">
        <v>1145510272</v>
      </c>
      <c r="U253" s="53">
        <v>1161438640</v>
      </c>
      <c r="V253" s="53">
        <v>13742251</v>
      </c>
      <c r="W253" s="53">
        <v>344643</v>
      </c>
      <c r="X253" s="53">
        <v>-202502</v>
      </c>
      <c r="Y253" s="53">
        <v>494792</v>
      </c>
      <c r="Z253" s="53">
        <v>9550722</v>
      </c>
      <c r="AA253" s="53">
        <v>792626000</v>
      </c>
      <c r="AB253" s="53">
        <v>5588705</v>
      </c>
      <c r="AC253" s="106">
        <v>435251662</v>
      </c>
      <c r="AD253" s="31">
        <f>AC253/E253</f>
        <v>0.34686112121759483</v>
      </c>
    </row>
    <row r="254" spans="1:30">
      <c r="A254" t="s">
        <v>86</v>
      </c>
      <c r="B254">
        <v>2016</v>
      </c>
      <c r="C254" s="46">
        <v>1409056955</v>
      </c>
      <c r="D254" s="31">
        <f>(C254-C253)/C254</f>
        <v>2.9114713819357287E-2</v>
      </c>
      <c r="E254" s="46">
        <v>1329479156</v>
      </c>
      <c r="F254" s="35">
        <v>5.9499999999999997E-2</v>
      </c>
      <c r="G254" s="53">
        <v>17938905</v>
      </c>
      <c r="H254" s="53">
        <v>0</v>
      </c>
      <c r="I254" s="65">
        <v>1461602000</v>
      </c>
      <c r="J254" s="91">
        <v>132188000</v>
      </c>
      <c r="K254" s="100">
        <v>2727690000</v>
      </c>
      <c r="L254" s="117">
        <v>1266088000</v>
      </c>
      <c r="M254" s="21">
        <f t="shared" si="16"/>
        <v>-1.5146656472535875E-2</v>
      </c>
      <c r="N254" s="74">
        <v>16334</v>
      </c>
      <c r="O254" s="53">
        <v>1232756846</v>
      </c>
      <c r="P254" s="34">
        <v>8703041</v>
      </c>
      <c r="Q254" s="34">
        <v>741316000</v>
      </c>
      <c r="R254" s="34">
        <v>1685</v>
      </c>
      <c r="S254" s="53">
        <v>1311729</v>
      </c>
      <c r="T254" s="53">
        <v>1219046588</v>
      </c>
      <c r="U254" s="53">
        <v>1232756846</v>
      </c>
      <c r="V254" s="53">
        <v>11991517</v>
      </c>
      <c r="W254" s="53">
        <v>490289</v>
      </c>
      <c r="X254" s="53">
        <v>-134303</v>
      </c>
      <c r="Y254" s="53">
        <v>0</v>
      </c>
      <c r="Z254" s="53">
        <v>9613006</v>
      </c>
      <c r="AA254" s="53">
        <v>748849000</v>
      </c>
      <c r="AB254" s="53">
        <v>4211010</v>
      </c>
      <c r="AC254" s="106">
        <v>459339924</v>
      </c>
      <c r="AD254" s="31">
        <f>AC254/E254</f>
        <v>0.34550366730232512</v>
      </c>
    </row>
    <row r="255" spans="1:30">
      <c r="A255" t="s">
        <v>86</v>
      </c>
      <c r="B255">
        <v>2017</v>
      </c>
      <c r="C255" s="46">
        <v>1505129095</v>
      </c>
      <c r="D255" s="31">
        <f>(C255-C254)/C255</f>
        <v>6.3829833812361458E-2</v>
      </c>
      <c r="E255" s="46">
        <v>1412187454</v>
      </c>
      <c r="F255" s="35">
        <v>6.2199999999999998E-2</v>
      </c>
      <c r="G255" s="53">
        <v>30377250</v>
      </c>
      <c r="H255" s="53">
        <v>0</v>
      </c>
      <c r="I255" s="65">
        <v>1630654000</v>
      </c>
      <c r="J255" s="91">
        <v>148799000</v>
      </c>
      <c r="K255" s="100">
        <v>2870128000</v>
      </c>
      <c r="L255" s="117">
        <v>1239474000</v>
      </c>
      <c r="M255" s="21">
        <f t="shared" si="16"/>
        <v>-2.1472011514561823E-2</v>
      </c>
      <c r="N255" s="74">
        <v>17527</v>
      </c>
      <c r="O255" s="53">
        <v>1301552943</v>
      </c>
      <c r="P255" s="34">
        <v>9409752</v>
      </c>
      <c r="Q255" s="34">
        <v>724002000</v>
      </c>
      <c r="R255" s="34">
        <v>532</v>
      </c>
      <c r="S255" s="53">
        <v>1147952</v>
      </c>
      <c r="T255" s="53">
        <v>1287387434</v>
      </c>
      <c r="U255" s="53">
        <v>1301552943</v>
      </c>
      <c r="V255" s="53">
        <v>15073281</v>
      </c>
      <c r="W255" s="53">
        <v>885268</v>
      </c>
      <c r="X255" s="53">
        <v>-2979</v>
      </c>
      <c r="Y255" s="53">
        <v>0</v>
      </c>
      <c r="Z255" s="53">
        <v>7896847</v>
      </c>
      <c r="AA255" s="53">
        <v>833321000</v>
      </c>
      <c r="AB255" s="53">
        <v>546953</v>
      </c>
      <c r="AC255" s="106">
        <v>486703705</v>
      </c>
      <c r="AD255" s="31">
        <f>AC255/E255</f>
        <v>0.3446452548643022</v>
      </c>
    </row>
    <row r="256" spans="1:30">
      <c r="A256" t="s">
        <v>86</v>
      </c>
      <c r="B256">
        <v>2018</v>
      </c>
      <c r="C256" s="46">
        <v>1691438907</v>
      </c>
      <c r="D256" s="31">
        <f>(C256-C255)/C256</f>
        <v>0.11014870902458199</v>
      </c>
      <c r="E256" s="46">
        <v>1536933716</v>
      </c>
      <c r="F256" s="35">
        <v>8.8300000000000003E-2</v>
      </c>
      <c r="G256" s="53">
        <v>53632435</v>
      </c>
      <c r="H256" s="53">
        <v>0</v>
      </c>
      <c r="I256" s="65">
        <v>1793989000</v>
      </c>
      <c r="J256" s="91">
        <v>180241000</v>
      </c>
      <c r="K256" s="100">
        <v>2991273000</v>
      </c>
      <c r="L256" s="117">
        <v>1197284000</v>
      </c>
      <c r="M256" s="21">
        <f t="shared" si="16"/>
        <v>-3.5238088874485922E-2</v>
      </c>
      <c r="N256" s="74">
        <v>17527</v>
      </c>
      <c r="O256" s="53">
        <v>1428871663</v>
      </c>
      <c r="P256" s="34">
        <v>10400384</v>
      </c>
      <c r="Q256" s="34">
        <v>705304000</v>
      </c>
      <c r="R256" s="34">
        <v>4803</v>
      </c>
      <c r="S256" s="53">
        <v>1457417</v>
      </c>
      <c r="T256" s="53">
        <v>1400089195</v>
      </c>
      <c r="U256" s="53">
        <v>1428871663</v>
      </c>
      <c r="V256" s="53">
        <v>19079460</v>
      </c>
      <c r="W256" s="53">
        <v>759838</v>
      </c>
      <c r="X256" s="53">
        <v>3960</v>
      </c>
      <c r="Y256" s="53">
        <v>0</v>
      </c>
      <c r="Z256" s="53">
        <v>8407814</v>
      </c>
      <c r="AA256" s="53">
        <v>881994000</v>
      </c>
      <c r="AB256" s="53">
        <v>437934</v>
      </c>
      <c r="AC256" s="106">
        <v>521881093</v>
      </c>
      <c r="AD256" s="31">
        <f>AC256/E256</f>
        <v>0.33955992217949366</v>
      </c>
    </row>
    <row r="257" spans="1:30">
      <c r="A257" t="s">
        <v>86</v>
      </c>
      <c r="B257">
        <v>2019</v>
      </c>
      <c r="C257" s="46">
        <v>1828592362</v>
      </c>
      <c r="D257" s="31">
        <f>(C257-C256)/C257</f>
        <v>7.5004937048949574E-2</v>
      </c>
      <c r="E257" s="46">
        <v>1623876099</v>
      </c>
      <c r="F257" s="35">
        <v>5.6599999999999998E-2</v>
      </c>
      <c r="G257" s="53">
        <v>19544113</v>
      </c>
      <c r="H257" s="53">
        <v>0</v>
      </c>
      <c r="I257" s="65">
        <v>2023957000</v>
      </c>
      <c r="J257" s="91">
        <v>245788000</v>
      </c>
      <c r="K257" s="100">
        <v>3421451000</v>
      </c>
      <c r="L257" s="117">
        <v>1397494000</v>
      </c>
      <c r="M257" s="21">
        <f t="shared" si="16"/>
        <v>0.14326358467370878</v>
      </c>
      <c r="N257" s="74">
        <v>18100</v>
      </c>
      <c r="O257" s="53">
        <v>1525796002</v>
      </c>
      <c r="P257" s="34">
        <v>11733440</v>
      </c>
      <c r="Q257" s="34">
        <v>688839000</v>
      </c>
      <c r="R257" s="34">
        <v>17740</v>
      </c>
      <c r="S257" s="53">
        <v>1264732</v>
      </c>
      <c r="T257" s="53">
        <v>1473058831</v>
      </c>
      <c r="U257" s="53">
        <v>1525796002</v>
      </c>
      <c r="V257" s="53">
        <v>27890260</v>
      </c>
      <c r="W257" s="53">
        <v>906285</v>
      </c>
      <c r="X257" s="53">
        <v>-72587</v>
      </c>
      <c r="Y257" s="53">
        <v>0</v>
      </c>
      <c r="Z257" s="53">
        <v>8406458</v>
      </c>
      <c r="AA257" s="53">
        <v>1130257000</v>
      </c>
      <c r="AB257" s="53">
        <v>316091</v>
      </c>
      <c r="AC257" s="106">
        <v>554822202</v>
      </c>
      <c r="AD257" s="31">
        <f>AC257/E257</f>
        <v>0.34166535386638508</v>
      </c>
    </row>
    <row r="258" spans="1:30">
      <c r="A258" t="s">
        <v>86</v>
      </c>
      <c r="B258">
        <v>2020</v>
      </c>
      <c r="C258" s="46">
        <v>1943632573</v>
      </c>
      <c r="D258" s="31">
        <f>(C258-C257)/C258</f>
        <v>5.9188250185802996E-2</v>
      </c>
      <c r="E258" s="46">
        <v>1704024042</v>
      </c>
      <c r="F258" s="35">
        <v>4.9399999999999999E-2</v>
      </c>
      <c r="G258" s="53">
        <v>49268330</v>
      </c>
      <c r="H258" s="53">
        <v>0</v>
      </c>
      <c r="I258" s="65">
        <v>2217834000</v>
      </c>
      <c r="J258" s="91">
        <v>309006000</v>
      </c>
      <c r="K258" s="100">
        <v>3597441000</v>
      </c>
      <c r="L258" s="117">
        <v>1379607000</v>
      </c>
      <c r="M258" s="21">
        <f t="shared" si="16"/>
        <v>-1.2965286491007947E-2</v>
      </c>
      <c r="N258" s="74">
        <v>18425</v>
      </c>
      <c r="O258" s="53">
        <v>1550791638</v>
      </c>
      <c r="P258" s="34">
        <v>10021898</v>
      </c>
      <c r="Q258" s="34">
        <v>637605000</v>
      </c>
      <c r="R258" s="34">
        <v>12043</v>
      </c>
      <c r="S258" s="53">
        <v>1338276</v>
      </c>
      <c r="T258" s="53">
        <v>1554546098</v>
      </c>
      <c r="U258" s="53">
        <v>1550791638</v>
      </c>
      <c r="V258" s="53">
        <v>24787846</v>
      </c>
      <c r="W258" s="53">
        <v>943333</v>
      </c>
      <c r="X258" s="53">
        <v>-27565</v>
      </c>
      <c r="Y258" s="53">
        <v>0</v>
      </c>
      <c r="Z258" s="53">
        <v>8292551</v>
      </c>
      <c r="AA258" s="53">
        <v>1135453000</v>
      </c>
      <c r="AB258" s="53">
        <v>558397</v>
      </c>
      <c r="AC258" s="106">
        <v>592343904</v>
      </c>
      <c r="AD258" s="31">
        <f>AC258/E258</f>
        <v>0.34761475742136272</v>
      </c>
    </row>
    <row r="259" spans="1:30">
      <c r="A259" t="s">
        <v>86</v>
      </c>
      <c r="B259">
        <v>2021</v>
      </c>
      <c r="C259" s="46">
        <v>2060202511</v>
      </c>
      <c r="D259" s="31">
        <f>(C259-C258)/C259</f>
        <v>5.6581786197036625E-2</v>
      </c>
      <c r="E259" s="46">
        <v>1846626305</v>
      </c>
      <c r="F259" s="35">
        <v>8.3699999999999997E-2</v>
      </c>
      <c r="G259" s="53">
        <v>80710909</v>
      </c>
      <c r="H259" s="53">
        <v>0</v>
      </c>
      <c r="I259" s="65">
        <v>2740560000</v>
      </c>
      <c r="J259" s="91">
        <v>328563000</v>
      </c>
      <c r="K259" s="100">
        <v>4696880000</v>
      </c>
      <c r="L259" s="117">
        <v>1956320000</v>
      </c>
      <c r="M259" s="21">
        <f t="shared" si="16"/>
        <v>0.29479481884354297</v>
      </c>
      <c r="N259" s="74">
        <v>18081</v>
      </c>
      <c r="O259" s="53">
        <v>1629847529</v>
      </c>
      <c r="P259" s="34">
        <v>13635241</v>
      </c>
      <c r="Q259" s="34">
        <v>861753000</v>
      </c>
      <c r="R259" s="34">
        <v>41970</v>
      </c>
      <c r="S259" s="53">
        <v>1117958</v>
      </c>
      <c r="T259" s="53">
        <v>1643893140</v>
      </c>
      <c r="U259" s="53">
        <v>1629847529</v>
      </c>
      <c r="V259" s="53">
        <v>12323824</v>
      </c>
      <c r="W259" s="53">
        <v>1009242</v>
      </c>
      <c r="X259" s="53">
        <v>-13511</v>
      </c>
      <c r="Y259" s="53">
        <v>0</v>
      </c>
      <c r="Z259" s="53">
        <v>6235412</v>
      </c>
      <c r="AA259" s="53">
        <v>1540802000</v>
      </c>
      <c r="AB259" s="53">
        <v>1484136</v>
      </c>
      <c r="AC259" s="106">
        <v>626476238</v>
      </c>
      <c r="AD259" s="31">
        <f>AC259/E259</f>
        <v>0.33925447520363355</v>
      </c>
    </row>
    <row r="260" spans="1:30">
      <c r="A260" t="s">
        <v>86</v>
      </c>
      <c r="B260">
        <v>2022</v>
      </c>
      <c r="C260" s="46">
        <v>2393370957</v>
      </c>
      <c r="D260" s="31">
        <f>(C260-C259)/C260</f>
        <v>0.13920468326297986</v>
      </c>
      <c r="E260" s="46">
        <v>2146870270</v>
      </c>
      <c r="F260" s="35">
        <v>0.16259999999999999</v>
      </c>
      <c r="G260" s="53">
        <v>105157754</v>
      </c>
      <c r="H260" s="53">
        <v>0</v>
      </c>
      <c r="I260" s="65">
        <v>3471254000</v>
      </c>
      <c r="J260" s="91">
        <v>274050926</v>
      </c>
      <c r="K260" s="100">
        <v>5456278000</v>
      </c>
      <c r="L260" s="117">
        <v>1985024000</v>
      </c>
      <c r="M260" s="21">
        <f t="shared" si="16"/>
        <v>1.446027856590147E-2</v>
      </c>
      <c r="N260" s="74">
        <v>20377</v>
      </c>
      <c r="O260" s="53">
        <v>1980951936</v>
      </c>
      <c r="P260" s="34">
        <v>12031280</v>
      </c>
      <c r="Q260" s="34">
        <v>548720000</v>
      </c>
      <c r="R260" s="34">
        <v>97</v>
      </c>
      <c r="S260" s="53">
        <v>2568096</v>
      </c>
      <c r="T260" s="53">
        <v>1974095878</v>
      </c>
      <c r="U260" s="53">
        <v>1980951936</v>
      </c>
      <c r="V260" s="53">
        <v>15403308</v>
      </c>
      <c r="W260" s="53">
        <v>924781</v>
      </c>
      <c r="X260" s="53">
        <v>-76805</v>
      </c>
      <c r="Y260" s="53">
        <v>0</v>
      </c>
      <c r="Z260" s="53">
        <v>7001783</v>
      </c>
      <c r="AA260" s="53">
        <v>1612834000</v>
      </c>
      <c r="AB260" s="53">
        <v>9957177</v>
      </c>
      <c r="AC260" s="106">
        <v>687787247</v>
      </c>
      <c r="AD260" s="31">
        <f>AC260/E260</f>
        <v>0.32036740021557053</v>
      </c>
    </row>
    <row r="261" spans="1:30">
      <c r="A261" t="s">
        <v>86</v>
      </c>
      <c r="B261">
        <v>2023</v>
      </c>
      <c r="C261" s="46">
        <v>2586227003</v>
      </c>
      <c r="D261" s="31">
        <f>(C261-C260)/C261</f>
        <v>7.4570424706063593E-2</v>
      </c>
      <c r="E261" s="46">
        <v>2460539353</v>
      </c>
      <c r="F261" s="35">
        <v>0.14610000000000001</v>
      </c>
      <c r="G261" s="53">
        <v>6536137</v>
      </c>
      <c r="H261" s="53">
        <v>0</v>
      </c>
      <c r="I261" s="65">
        <v>3720467000</v>
      </c>
      <c r="J261" s="91">
        <v>340098580</v>
      </c>
      <c r="K261" s="100">
        <v>5973617000</v>
      </c>
      <c r="L261" s="117">
        <v>2253150000</v>
      </c>
      <c r="M261" s="21">
        <f t="shared" si="16"/>
        <v>0.11900051039655593</v>
      </c>
      <c r="N261" s="74">
        <v>22596</v>
      </c>
      <c r="O261" s="53">
        <v>2184496503</v>
      </c>
      <c r="P261" s="34">
        <v>12342621</v>
      </c>
      <c r="Q261" s="34">
        <v>734770000</v>
      </c>
      <c r="R261" s="34">
        <v>13403</v>
      </c>
      <c r="S261" s="53">
        <v>1678748</v>
      </c>
      <c r="T261" s="53">
        <v>2213793916</v>
      </c>
      <c r="U261" s="53">
        <v>2184496503</v>
      </c>
      <c r="V261" s="53">
        <v>41409865</v>
      </c>
      <c r="W261" s="53">
        <v>390615</v>
      </c>
      <c r="X261" s="53">
        <v>84921</v>
      </c>
      <c r="Y261" s="53">
        <v>0</v>
      </c>
      <c r="Z261" s="53">
        <v>8721666</v>
      </c>
      <c r="AA261" s="53">
        <v>1713921000</v>
      </c>
      <c r="AB261" s="53">
        <v>4475313</v>
      </c>
      <c r="AC261" s="106">
        <v>818588708</v>
      </c>
      <c r="AD261" s="31">
        <f>AC261/E261</f>
        <v>0.33268669611072871</v>
      </c>
    </row>
    <row r="262" spans="1:30">
      <c r="A262" t="s">
        <v>88</v>
      </c>
      <c r="B262">
        <v>2004</v>
      </c>
      <c r="C262" s="39">
        <v>194509578</v>
      </c>
      <c r="D262" s="31">
        <v>0</v>
      </c>
      <c r="E262" s="39">
        <v>325987312</v>
      </c>
      <c r="F262" s="28" t="e">
        <v>#DIV/0!</v>
      </c>
      <c r="G262" s="54">
        <v>0</v>
      </c>
      <c r="H262" s="54">
        <v>0</v>
      </c>
      <c r="I262" s="59">
        <v>285495867</v>
      </c>
      <c r="J262" s="85">
        <v>3986321</v>
      </c>
      <c r="K262" s="95">
        <v>438163857</v>
      </c>
      <c r="L262" s="116">
        <v>152667990</v>
      </c>
      <c r="M262" s="21">
        <v>0</v>
      </c>
      <c r="N262" s="69">
        <v>4256</v>
      </c>
      <c r="O262" s="49">
        <v>175400391</v>
      </c>
      <c r="P262" s="28" t="s">
        <v>81</v>
      </c>
      <c r="Q262" s="30">
        <v>119654440</v>
      </c>
      <c r="R262" s="23">
        <v>0</v>
      </c>
      <c r="S262" s="49">
        <v>879543</v>
      </c>
      <c r="T262" s="49">
        <v>124983607</v>
      </c>
      <c r="U262" s="49">
        <v>175400391</v>
      </c>
      <c r="V262" s="49">
        <v>15234876</v>
      </c>
      <c r="W262" s="49">
        <v>0</v>
      </c>
      <c r="X262" s="49">
        <v>0</v>
      </c>
      <c r="Y262" s="49">
        <v>0</v>
      </c>
      <c r="Z262" s="49">
        <v>0</v>
      </c>
      <c r="AA262" s="49">
        <v>342123654</v>
      </c>
      <c r="AB262" s="49">
        <v>3023567</v>
      </c>
      <c r="AC262" s="106">
        <v>57146669</v>
      </c>
      <c r="AD262" s="31">
        <f>AC262/E262</f>
        <v>0.17530335352438503</v>
      </c>
    </row>
    <row r="263" spans="1:30">
      <c r="A263" t="s">
        <v>88</v>
      </c>
      <c r="B263">
        <v>2005</v>
      </c>
      <c r="C263" s="39">
        <v>209935492</v>
      </c>
      <c r="D263" s="31">
        <f>(C263-C262)/C263</f>
        <v>7.3479304776154761E-2</v>
      </c>
      <c r="E263" s="39">
        <v>345213321</v>
      </c>
      <c r="F263" s="29">
        <v>5.8999999999999997E-2</v>
      </c>
      <c r="G263" s="54">
        <v>0</v>
      </c>
      <c r="H263" s="54">
        <v>0</v>
      </c>
      <c r="I263" s="59">
        <v>334538957</v>
      </c>
      <c r="J263" s="85">
        <v>4354789</v>
      </c>
      <c r="K263" s="95">
        <v>492828873</v>
      </c>
      <c r="L263" s="116">
        <v>158289916</v>
      </c>
      <c r="M263" s="21">
        <f t="shared" ref="M263" si="20">(L263-L262)/L263</f>
        <v>3.5516640238788172E-2</v>
      </c>
      <c r="N263" s="69">
        <v>4389</v>
      </c>
      <c r="O263" s="49">
        <v>183202401</v>
      </c>
      <c r="P263" s="28" t="s">
        <v>81</v>
      </c>
      <c r="Q263" s="30">
        <v>117248425</v>
      </c>
      <c r="R263" s="23">
        <v>0</v>
      </c>
      <c r="S263" s="49">
        <v>904312</v>
      </c>
      <c r="T263" s="49">
        <v>135500311</v>
      </c>
      <c r="U263" s="49">
        <v>183202401</v>
      </c>
      <c r="V263" s="49">
        <v>16423754</v>
      </c>
      <c r="W263" s="49">
        <v>0</v>
      </c>
      <c r="X263" s="49">
        <v>0</v>
      </c>
      <c r="Y263" s="49">
        <v>0</v>
      </c>
      <c r="Z263" s="49">
        <v>0</v>
      </c>
      <c r="AA263" s="49">
        <v>365764123</v>
      </c>
      <c r="AB263" s="49">
        <v>3145234</v>
      </c>
      <c r="AC263" s="106">
        <v>60080346</v>
      </c>
      <c r="AD263" s="31">
        <f>AC263/E263</f>
        <v>0.17403831875885231</v>
      </c>
    </row>
    <row r="264" spans="1:30">
      <c r="A264" t="s">
        <v>88</v>
      </c>
      <c r="B264">
        <v>2006</v>
      </c>
      <c r="C264" s="39">
        <v>234018906</v>
      </c>
      <c r="D264" s="31">
        <f>(C264-C263)/C264</f>
        <v>0.10291225786689218</v>
      </c>
      <c r="E264" s="39">
        <v>375214356</v>
      </c>
      <c r="F264" s="29">
        <v>8.6999999999999994E-2</v>
      </c>
      <c r="G264" s="54">
        <v>0</v>
      </c>
      <c r="H264" s="54">
        <v>0</v>
      </c>
      <c r="I264" s="59">
        <v>392519423</v>
      </c>
      <c r="J264" s="85">
        <v>4965134</v>
      </c>
      <c r="K264" s="95">
        <v>561366142</v>
      </c>
      <c r="L264" s="116">
        <v>168846719</v>
      </c>
      <c r="M264" s="21">
        <f t="shared" si="16"/>
        <v>6.2522997559697924E-2</v>
      </c>
      <c r="N264" s="69">
        <v>4454</v>
      </c>
      <c r="O264" s="49">
        <v>197953827</v>
      </c>
      <c r="P264" s="28" t="s">
        <v>81</v>
      </c>
      <c r="Q264" s="30">
        <v>114707410</v>
      </c>
      <c r="R264" s="23">
        <v>0</v>
      </c>
      <c r="S264" s="49">
        <v>948123</v>
      </c>
      <c r="T264" s="49">
        <v>146228070</v>
      </c>
      <c r="U264" s="49">
        <v>197953827</v>
      </c>
      <c r="V264" s="49">
        <v>17124654</v>
      </c>
      <c r="W264" s="49">
        <v>0</v>
      </c>
      <c r="X264" s="49">
        <v>0</v>
      </c>
      <c r="Y264" s="49">
        <v>0</v>
      </c>
      <c r="Z264" s="49">
        <v>0</v>
      </c>
      <c r="AA264" s="49">
        <v>398321654</v>
      </c>
      <c r="AB264" s="49">
        <v>3214678</v>
      </c>
      <c r="AC264" s="106">
        <v>66513770</v>
      </c>
      <c r="AD264" s="31">
        <f>AC264/E264</f>
        <v>0.17726872369456995</v>
      </c>
    </row>
    <row r="265" spans="1:30">
      <c r="A265" t="s">
        <v>88</v>
      </c>
      <c r="B265">
        <v>2007</v>
      </c>
      <c r="C265" s="39">
        <v>244097335</v>
      </c>
      <c r="D265" s="31">
        <f>(C265-C264)/C265</f>
        <v>4.1288566300816024E-2</v>
      </c>
      <c r="E265" s="39">
        <v>392876543</v>
      </c>
      <c r="F265" s="29">
        <v>4.7E-2</v>
      </c>
      <c r="G265" s="54">
        <v>0</v>
      </c>
      <c r="H265" s="54">
        <v>0</v>
      </c>
      <c r="I265" s="59">
        <v>471185150</v>
      </c>
      <c r="J265" s="85">
        <v>5135489</v>
      </c>
      <c r="K265" s="95">
        <v>720097572</v>
      </c>
      <c r="L265" s="116">
        <v>248912422</v>
      </c>
      <c r="M265" s="21">
        <f t="shared" si="16"/>
        <v>0.3216621426792432</v>
      </c>
      <c r="N265" s="69">
        <v>4523</v>
      </c>
      <c r="O265" s="49">
        <v>215467890</v>
      </c>
      <c r="P265" s="28" t="s">
        <v>81</v>
      </c>
      <c r="Q265" s="30">
        <v>188126900</v>
      </c>
      <c r="R265" s="23">
        <v>0</v>
      </c>
      <c r="S265" s="49">
        <v>985614</v>
      </c>
      <c r="T265" s="49">
        <v>157437346</v>
      </c>
      <c r="U265" s="49">
        <v>215467890</v>
      </c>
      <c r="V265" s="49">
        <v>18213764</v>
      </c>
      <c r="W265" s="49">
        <v>0</v>
      </c>
      <c r="X265" s="49">
        <v>0</v>
      </c>
      <c r="Y265" s="49">
        <v>0</v>
      </c>
      <c r="Z265" s="49">
        <v>0</v>
      </c>
      <c r="AA265" s="49">
        <v>411756324</v>
      </c>
      <c r="AB265" s="49">
        <v>3354241</v>
      </c>
      <c r="AC265" s="106">
        <v>68766770</v>
      </c>
      <c r="AD265" s="31">
        <f>AC265/E265</f>
        <v>0.17503404370975642</v>
      </c>
    </row>
    <row r="266" spans="1:30">
      <c r="A266" t="s">
        <v>88</v>
      </c>
      <c r="B266">
        <v>2008</v>
      </c>
      <c r="C266" s="39">
        <v>243131402</v>
      </c>
      <c r="D266" s="31">
        <f>(C266-C265)/C266</f>
        <v>-3.972884588556767E-3</v>
      </c>
      <c r="E266" s="39">
        <v>402137458</v>
      </c>
      <c r="F266" s="29">
        <v>2.4E-2</v>
      </c>
      <c r="G266" s="54">
        <v>0</v>
      </c>
      <c r="H266" s="54">
        <v>0</v>
      </c>
      <c r="I266" s="59">
        <v>459851378</v>
      </c>
      <c r="J266" s="85">
        <v>5452198</v>
      </c>
      <c r="K266" s="95">
        <v>1043047882</v>
      </c>
      <c r="L266" s="116">
        <v>583196504</v>
      </c>
      <c r="M266" s="21">
        <f t="shared" si="16"/>
        <v>0.57319287702726007</v>
      </c>
      <c r="N266" s="69">
        <v>4601</v>
      </c>
      <c r="O266" s="49">
        <v>231715244</v>
      </c>
      <c r="P266" s="28" t="s">
        <v>81</v>
      </c>
      <c r="Q266" s="23">
        <v>501361697</v>
      </c>
      <c r="R266" s="23">
        <v>0</v>
      </c>
      <c r="S266" s="49">
        <v>1012547</v>
      </c>
      <c r="T266" s="49">
        <v>205655412</v>
      </c>
      <c r="U266" s="49">
        <v>231715244</v>
      </c>
      <c r="V266" s="49">
        <v>19365987</v>
      </c>
      <c r="W266" s="49">
        <v>0</v>
      </c>
      <c r="X266" s="49">
        <v>0</v>
      </c>
      <c r="Y266" s="49">
        <v>0</v>
      </c>
      <c r="Z266" s="49">
        <v>1609764</v>
      </c>
      <c r="AA266" s="49">
        <v>423214765</v>
      </c>
      <c r="AB266" s="49">
        <v>3512643</v>
      </c>
      <c r="AC266" s="106">
        <v>73214728</v>
      </c>
      <c r="AD266" s="31">
        <f>AC266/E266</f>
        <v>0.18206393496424797</v>
      </c>
    </row>
    <row r="267" spans="1:30">
      <c r="A267" t="s">
        <v>88</v>
      </c>
      <c r="B267">
        <v>2009</v>
      </c>
      <c r="C267" s="39">
        <v>235565509</v>
      </c>
      <c r="D267" s="31">
        <f>(C267-C266)/C267</f>
        <v>-3.2117999923324939E-2</v>
      </c>
      <c r="E267" s="39">
        <v>413256987</v>
      </c>
      <c r="F267" s="29">
        <v>2.8000000000000001E-2</v>
      </c>
      <c r="G267" s="54">
        <v>0</v>
      </c>
      <c r="H267" s="54">
        <v>0</v>
      </c>
      <c r="I267" s="59">
        <v>430229977</v>
      </c>
      <c r="J267" s="85">
        <v>5874321</v>
      </c>
      <c r="K267" s="95">
        <v>1049681204</v>
      </c>
      <c r="L267" s="116">
        <v>619451227</v>
      </c>
      <c r="M267" s="21">
        <f t="shared" si="16"/>
        <v>5.8527163107871281E-2</v>
      </c>
      <c r="N267" s="69">
        <v>4671</v>
      </c>
      <c r="O267" s="49">
        <v>205371377</v>
      </c>
      <c r="P267" s="23">
        <v>4025256</v>
      </c>
      <c r="Q267" s="30">
        <v>498940941</v>
      </c>
      <c r="R267" s="23">
        <v>0</v>
      </c>
      <c r="S267" s="49">
        <v>1045651</v>
      </c>
      <c r="T267" s="49">
        <v>206793208</v>
      </c>
      <c r="U267" s="49">
        <v>205371377</v>
      </c>
      <c r="V267" s="49">
        <v>20543122</v>
      </c>
      <c r="W267" s="49">
        <v>0</v>
      </c>
      <c r="X267" s="49">
        <v>0</v>
      </c>
      <c r="Y267" s="49">
        <v>0</v>
      </c>
      <c r="Z267" s="49">
        <v>2225654</v>
      </c>
      <c r="AA267" s="49">
        <v>435978324</v>
      </c>
      <c r="AB267" s="49">
        <v>3742516</v>
      </c>
      <c r="AC267" s="106">
        <v>78542367</v>
      </c>
      <c r="AD267" s="31">
        <f>AC267/E267</f>
        <v>0.19005696085181978</v>
      </c>
    </row>
    <row r="268" spans="1:30">
      <c r="A268" t="s">
        <v>88</v>
      </c>
      <c r="B268">
        <v>2010</v>
      </c>
      <c r="C268" s="39">
        <v>290798949</v>
      </c>
      <c r="D268" s="31">
        <f>(C268-C267)/C268</f>
        <v>0.18993686252971981</v>
      </c>
      <c r="E268" s="39">
        <v>245505768</v>
      </c>
      <c r="F268" s="29">
        <v>-0.40600000000000003</v>
      </c>
      <c r="G268" s="54">
        <v>0</v>
      </c>
      <c r="H268" s="54">
        <v>0</v>
      </c>
      <c r="I268" s="59">
        <v>502221192</v>
      </c>
      <c r="J268" s="85">
        <v>6143987</v>
      </c>
      <c r="K268" s="95">
        <v>1096035998</v>
      </c>
      <c r="L268" s="116">
        <v>593814806</v>
      </c>
      <c r="M268" s="21">
        <f t="shared" si="16"/>
        <v>-4.317241796763148E-2</v>
      </c>
      <c r="N268" s="69">
        <v>4756</v>
      </c>
      <c r="O268" s="49">
        <v>221805832</v>
      </c>
      <c r="P268" s="23">
        <v>2759612</v>
      </c>
      <c r="Q268" s="30">
        <v>494558003</v>
      </c>
      <c r="R268" s="23">
        <v>0</v>
      </c>
      <c r="S268" s="49">
        <v>1100245</v>
      </c>
      <c r="T268" s="49">
        <v>216168998</v>
      </c>
      <c r="U268" s="49">
        <v>221805832</v>
      </c>
      <c r="V268" s="49">
        <v>21897765</v>
      </c>
      <c r="W268" s="49">
        <v>0</v>
      </c>
      <c r="X268" s="49">
        <v>0</v>
      </c>
      <c r="Y268" s="49">
        <v>0</v>
      </c>
      <c r="Z268" s="49">
        <v>846146</v>
      </c>
      <c r="AA268" s="49">
        <v>446564765</v>
      </c>
      <c r="AB268" s="49">
        <v>3845634</v>
      </c>
      <c r="AC268" s="106">
        <v>72316643</v>
      </c>
      <c r="AD268" s="31">
        <f>AC268/E268</f>
        <v>0.294561889886025</v>
      </c>
    </row>
    <row r="269" spans="1:30">
      <c r="A269" t="s">
        <v>88</v>
      </c>
      <c r="B269">
        <v>2011</v>
      </c>
      <c r="C269" s="39">
        <v>349387983</v>
      </c>
      <c r="D269" s="31">
        <f>(C269-C268)/C269</f>
        <v>0.16769046690423808</v>
      </c>
      <c r="E269" s="39">
        <v>281350470</v>
      </c>
      <c r="F269" s="29">
        <v>0.14599999999999999</v>
      </c>
      <c r="G269" s="49">
        <v>20854424</v>
      </c>
      <c r="H269" s="54">
        <v>0</v>
      </c>
      <c r="I269" s="59">
        <v>599625657</v>
      </c>
      <c r="J269" s="85">
        <v>18724533</v>
      </c>
      <c r="K269" s="95">
        <v>1166197072</v>
      </c>
      <c r="L269" s="116">
        <v>566571415</v>
      </c>
      <c r="M269" s="21">
        <f t="shared" si="16"/>
        <v>-4.8084654959163448E-2</v>
      </c>
      <c r="N269" s="69">
        <v>4982</v>
      </c>
      <c r="O269" s="54">
        <v>300444496</v>
      </c>
      <c r="P269" s="23">
        <v>3089109</v>
      </c>
      <c r="Q269" s="23">
        <v>480753664</v>
      </c>
      <c r="R269" s="23">
        <v>0</v>
      </c>
      <c r="S269" s="49">
        <v>1215645</v>
      </c>
      <c r="T269" s="49">
        <v>247795580</v>
      </c>
      <c r="U269" s="54">
        <v>300444496</v>
      </c>
      <c r="V269" s="49">
        <v>4519979</v>
      </c>
      <c r="W269" s="49">
        <v>0</v>
      </c>
      <c r="X269" s="49">
        <v>0</v>
      </c>
      <c r="Y269" s="49">
        <v>0</v>
      </c>
      <c r="Z269" s="49">
        <v>752597</v>
      </c>
      <c r="AA269" s="49">
        <v>457124198</v>
      </c>
      <c r="AB269" s="49">
        <v>4785214</v>
      </c>
      <c r="AC269" s="106">
        <v>81936407</v>
      </c>
      <c r="AD269" s="31">
        <f>AC269/E269</f>
        <v>0.29122541362735238</v>
      </c>
    </row>
    <row r="270" spans="1:30">
      <c r="A270" t="s">
        <v>88</v>
      </c>
      <c r="B270">
        <v>2012</v>
      </c>
      <c r="C270" s="39">
        <v>344886971</v>
      </c>
      <c r="D270" s="31">
        <f>(C270-C269)/C270</f>
        <v>-1.3050687264147187E-2</v>
      </c>
      <c r="E270" s="39">
        <v>313977506</v>
      </c>
      <c r="F270" s="29">
        <v>0.11600000000000001</v>
      </c>
      <c r="G270" s="49">
        <v>5129729</v>
      </c>
      <c r="H270" s="54">
        <v>0</v>
      </c>
      <c r="I270" s="59">
        <v>614624457</v>
      </c>
      <c r="J270" s="85">
        <v>7548132</v>
      </c>
      <c r="K270" s="95">
        <v>1178433813</v>
      </c>
      <c r="L270" s="116">
        <v>563809356</v>
      </c>
      <c r="M270" s="21">
        <f t="shared" si="16"/>
        <v>-4.8989236709296464E-3</v>
      </c>
      <c r="N270" s="69">
        <v>5032</v>
      </c>
      <c r="O270" s="54">
        <v>321082048</v>
      </c>
      <c r="P270" s="23">
        <v>1386714</v>
      </c>
      <c r="Q270" s="23">
        <v>494854469</v>
      </c>
      <c r="R270" s="23">
        <v>0</v>
      </c>
      <c r="S270" s="49">
        <v>1279532</v>
      </c>
      <c r="T270" s="49">
        <v>269573516</v>
      </c>
      <c r="U270" s="54">
        <v>321082048</v>
      </c>
      <c r="V270" s="49">
        <v>26837412</v>
      </c>
      <c r="W270" s="49">
        <v>0</v>
      </c>
      <c r="X270" s="49">
        <v>0</v>
      </c>
      <c r="Y270" s="49">
        <v>0</v>
      </c>
      <c r="Z270" s="49">
        <v>3029196</v>
      </c>
      <c r="AA270" s="49">
        <v>472698451</v>
      </c>
      <c r="AB270" s="49">
        <v>4984316</v>
      </c>
      <c r="AC270" s="106">
        <v>96936489</v>
      </c>
      <c r="AD270" s="31">
        <f>AC270/E270</f>
        <v>0.3087370500993788</v>
      </c>
    </row>
    <row r="271" spans="1:30">
      <c r="A271" t="s">
        <v>88</v>
      </c>
      <c r="B271">
        <v>2013</v>
      </c>
      <c r="C271" s="39">
        <v>376522378</v>
      </c>
      <c r="D271" s="31">
        <f>(C271-C270)/C271</f>
        <v>8.4019991502337743E-2</v>
      </c>
      <c r="E271" s="39">
        <v>330541859</v>
      </c>
      <c r="F271" s="29">
        <v>5.2999999999999999E-2</v>
      </c>
      <c r="G271" s="49">
        <v>14974892</v>
      </c>
      <c r="H271" s="54">
        <v>0</v>
      </c>
      <c r="I271" s="59">
        <v>667577515</v>
      </c>
      <c r="J271" s="85">
        <v>7225086</v>
      </c>
      <c r="K271" s="95">
        <v>1228784217</v>
      </c>
      <c r="L271" s="116">
        <v>561206702</v>
      </c>
      <c r="M271" s="21">
        <f t="shared" si="16"/>
        <v>-4.6376032052446873E-3</v>
      </c>
      <c r="N271" s="69">
        <v>5098</v>
      </c>
      <c r="O271" s="54">
        <v>344702352</v>
      </c>
      <c r="P271" s="23">
        <v>3514768</v>
      </c>
      <c r="Q271" s="23">
        <v>490491712</v>
      </c>
      <c r="R271" s="23">
        <v>0</v>
      </c>
      <c r="S271" s="49">
        <v>1345689</v>
      </c>
      <c r="T271" s="49">
        <v>280580810</v>
      </c>
      <c r="U271" s="54">
        <v>344702352</v>
      </c>
      <c r="V271" s="49">
        <v>8507937</v>
      </c>
      <c r="W271" s="49">
        <v>0</v>
      </c>
      <c r="X271" s="49">
        <v>0</v>
      </c>
      <c r="Y271" s="49">
        <v>0</v>
      </c>
      <c r="Z271" s="49">
        <v>721562</v>
      </c>
      <c r="AA271" s="49">
        <v>483195246</v>
      </c>
      <c r="AB271" s="49">
        <v>4254216</v>
      </c>
      <c r="AC271" s="106">
        <v>104167528</v>
      </c>
      <c r="AD271" s="31">
        <f>AC271/E271</f>
        <v>0.3151417140181329</v>
      </c>
    </row>
    <row r="272" spans="1:30">
      <c r="A272" t="s">
        <v>88</v>
      </c>
      <c r="B272">
        <v>2014</v>
      </c>
      <c r="C272" s="39">
        <v>409134661</v>
      </c>
      <c r="D272" s="31">
        <f>(C272-C271)/C272</f>
        <v>7.9710389044745339E-2</v>
      </c>
      <c r="E272" s="39">
        <v>375261421</v>
      </c>
      <c r="F272" s="29">
        <v>0.13500000000000001</v>
      </c>
      <c r="G272" s="49">
        <v>26554840</v>
      </c>
      <c r="H272" s="54">
        <v>0</v>
      </c>
      <c r="I272" s="59">
        <v>735991452</v>
      </c>
      <c r="J272" s="85">
        <v>10783215</v>
      </c>
      <c r="K272" s="95">
        <v>1312182147</v>
      </c>
      <c r="L272" s="116">
        <v>576190695</v>
      </c>
      <c r="M272" s="21">
        <f t="shared" si="16"/>
        <v>2.6005267231884056E-2</v>
      </c>
      <c r="N272" s="69">
        <v>5112</v>
      </c>
      <c r="O272" s="54">
        <v>362829566</v>
      </c>
      <c r="P272" s="23">
        <v>1509815</v>
      </c>
      <c r="Q272" s="23">
        <v>480779041</v>
      </c>
      <c r="R272" s="23">
        <v>0</v>
      </c>
      <c r="S272" s="49">
        <v>1425615</v>
      </c>
      <c r="T272" s="49">
        <v>269573516</v>
      </c>
      <c r="U272" s="54">
        <v>362829566</v>
      </c>
      <c r="V272" s="49">
        <v>5995344</v>
      </c>
      <c r="W272" s="49">
        <v>0</v>
      </c>
      <c r="X272" s="49">
        <v>0</v>
      </c>
      <c r="Y272" s="49">
        <v>0</v>
      </c>
      <c r="Z272" s="49">
        <v>227002</v>
      </c>
      <c r="AA272" s="49">
        <v>498264718</v>
      </c>
      <c r="AB272" s="49">
        <v>0</v>
      </c>
      <c r="AC272" s="106">
        <v>120166359</v>
      </c>
      <c r="AD272" s="31">
        <f>AC272/E272</f>
        <v>0.32022039110703043</v>
      </c>
    </row>
    <row r="273" spans="1:30">
      <c r="A273" t="s">
        <v>88</v>
      </c>
      <c r="B273">
        <v>2015</v>
      </c>
      <c r="C273" s="39">
        <v>416338900</v>
      </c>
      <c r="D273" s="31">
        <f>(C273-C272)/C273</f>
        <v>1.7303785449786221E-2</v>
      </c>
      <c r="E273" s="39">
        <v>386680494</v>
      </c>
      <c r="F273" s="29">
        <v>0.03</v>
      </c>
      <c r="G273" s="49">
        <v>20972845</v>
      </c>
      <c r="H273" s="54">
        <v>0</v>
      </c>
      <c r="I273" s="59">
        <v>750063783</v>
      </c>
      <c r="J273" s="85">
        <v>8127101</v>
      </c>
      <c r="K273" s="95">
        <v>1331686737</v>
      </c>
      <c r="L273" s="116">
        <v>581662954</v>
      </c>
      <c r="M273" s="21">
        <f t="shared" si="16"/>
        <v>9.4079551781116183E-3</v>
      </c>
      <c r="N273" s="69">
        <v>5120</v>
      </c>
      <c r="O273" s="54">
        <v>377481944</v>
      </c>
      <c r="P273" s="23">
        <v>1714703</v>
      </c>
      <c r="Q273" s="23">
        <v>442827228</v>
      </c>
      <c r="R273" s="23">
        <v>0</v>
      </c>
      <c r="S273" s="49">
        <v>1489512</v>
      </c>
      <c r="T273" s="49">
        <v>304568552</v>
      </c>
      <c r="U273" s="54">
        <v>377481944</v>
      </c>
      <c r="V273" s="49">
        <v>9757010</v>
      </c>
      <c r="W273" s="49">
        <v>0</v>
      </c>
      <c r="X273" s="49">
        <v>0</v>
      </c>
      <c r="Y273" s="49">
        <v>0</v>
      </c>
      <c r="Z273" s="49">
        <v>0</v>
      </c>
      <c r="AA273" s="49">
        <v>519326521</v>
      </c>
      <c r="AB273" s="49">
        <v>0</v>
      </c>
      <c r="AC273" s="106">
        <v>114706250</v>
      </c>
      <c r="AD273" s="31">
        <f>AC273/E273</f>
        <v>0.29664348675420904</v>
      </c>
    </row>
    <row r="274" spans="1:30">
      <c r="A274" t="s">
        <v>88</v>
      </c>
      <c r="B274">
        <v>2016</v>
      </c>
      <c r="C274" s="39">
        <v>444719813</v>
      </c>
      <c r="D274" s="31">
        <f>(C274-C273)/C274</f>
        <v>6.3817514242388837E-2</v>
      </c>
      <c r="E274" s="39">
        <v>398254220</v>
      </c>
      <c r="F274" s="29">
        <v>0.03</v>
      </c>
      <c r="G274" s="49">
        <v>7390881</v>
      </c>
      <c r="H274" s="54">
        <v>0</v>
      </c>
      <c r="I274" s="59">
        <v>739883457</v>
      </c>
      <c r="J274" s="85">
        <v>7205660</v>
      </c>
      <c r="K274" s="95">
        <v>1369908272</v>
      </c>
      <c r="L274" s="116">
        <v>630024815</v>
      </c>
      <c r="M274" s="21">
        <f t="shared" si="16"/>
        <v>7.6761835166762438E-2</v>
      </c>
      <c r="N274" s="69">
        <v>4700</v>
      </c>
      <c r="O274" s="54">
        <v>421996144</v>
      </c>
      <c r="P274" s="23">
        <v>3995011</v>
      </c>
      <c r="Q274" s="23">
        <v>500087477</v>
      </c>
      <c r="R274" s="23">
        <v>0</v>
      </c>
      <c r="S274" s="54">
        <v>1479168</v>
      </c>
      <c r="T274" s="49">
        <v>338634367</v>
      </c>
      <c r="U274" s="54">
        <v>421996144</v>
      </c>
      <c r="V274" s="49">
        <v>8127128</v>
      </c>
      <c r="W274" s="49">
        <v>0</v>
      </c>
      <c r="X274" s="49">
        <v>0</v>
      </c>
      <c r="Y274" s="49">
        <v>0</v>
      </c>
      <c r="Z274" s="49">
        <v>0</v>
      </c>
      <c r="AA274" s="49">
        <v>387963715</v>
      </c>
      <c r="AB274" s="49">
        <v>0</v>
      </c>
      <c r="AC274" s="106">
        <v>119844072</v>
      </c>
      <c r="AD274" s="31">
        <f>AC274/E274</f>
        <v>0.30092354576933295</v>
      </c>
    </row>
    <row r="275" spans="1:30">
      <c r="A275" t="s">
        <v>88</v>
      </c>
      <c r="B275">
        <v>2017</v>
      </c>
      <c r="C275" s="39">
        <v>474412614</v>
      </c>
      <c r="D275" s="31">
        <f>(C275-C274)/C275</f>
        <v>6.2588557141526599E-2</v>
      </c>
      <c r="E275" s="39">
        <v>429463818</v>
      </c>
      <c r="F275" s="29">
        <v>7.8E-2</v>
      </c>
      <c r="G275" s="49">
        <v>11599983</v>
      </c>
      <c r="H275" s="54">
        <v>0</v>
      </c>
      <c r="I275" s="59">
        <v>850524996</v>
      </c>
      <c r="J275" s="85">
        <v>8051931</v>
      </c>
      <c r="K275" s="95">
        <v>1478875993</v>
      </c>
      <c r="L275" s="116">
        <v>628350997</v>
      </c>
      <c r="M275" s="21">
        <f t="shared" si="16"/>
        <v>-2.6638264409406197E-3</v>
      </c>
      <c r="N275" s="69">
        <v>4921</v>
      </c>
      <c r="O275" s="49">
        <v>445371952</v>
      </c>
      <c r="P275" s="23">
        <v>2055221</v>
      </c>
      <c r="Q275" s="23">
        <v>487332291</v>
      </c>
      <c r="R275" s="23">
        <v>0</v>
      </c>
      <c r="S275" s="54">
        <v>1601816</v>
      </c>
      <c r="T275" s="49">
        <v>369158570</v>
      </c>
      <c r="U275" s="49">
        <v>445371952</v>
      </c>
      <c r="V275" s="49">
        <v>9388748</v>
      </c>
      <c r="W275" s="49">
        <v>0</v>
      </c>
      <c r="X275" s="49">
        <v>0</v>
      </c>
      <c r="Y275" s="49">
        <v>0</v>
      </c>
      <c r="Z275" s="49">
        <v>0</v>
      </c>
      <c r="AA275" s="49">
        <v>481625542</v>
      </c>
      <c r="AB275" s="49">
        <v>0</v>
      </c>
      <c r="AC275" s="106">
        <v>119439945</v>
      </c>
      <c r="AD275" s="31">
        <f>AC275/E275</f>
        <v>0.27811410413158483</v>
      </c>
    </row>
    <row r="276" spans="1:30">
      <c r="A276" t="s">
        <v>88</v>
      </c>
      <c r="B276">
        <v>2018</v>
      </c>
      <c r="C276" s="39">
        <v>576155570</v>
      </c>
      <c r="D276" s="31">
        <f>(C276-C275)/C276</f>
        <v>0.17658938192682924</v>
      </c>
      <c r="E276" s="39">
        <v>463180003</v>
      </c>
      <c r="F276" s="29">
        <v>7.9000000000000001E-2</v>
      </c>
      <c r="G276" s="49">
        <v>73732295</v>
      </c>
      <c r="H276" s="54">
        <v>0</v>
      </c>
      <c r="I276" s="59">
        <v>927241681</v>
      </c>
      <c r="J276" s="85">
        <v>13630333</v>
      </c>
      <c r="K276" s="95">
        <v>1547141912</v>
      </c>
      <c r="L276" s="116">
        <v>619900231</v>
      </c>
      <c r="M276" s="21">
        <f t="shared" si="16"/>
        <v>-1.3632461446848534E-2</v>
      </c>
      <c r="N276" s="69">
        <v>5077</v>
      </c>
      <c r="O276" s="49">
        <v>475874418</v>
      </c>
      <c r="P276" s="23">
        <v>5882761</v>
      </c>
      <c r="Q276" s="23">
        <v>473793239</v>
      </c>
      <c r="R276" s="23">
        <v>0</v>
      </c>
      <c r="S276" s="54">
        <v>2069417</v>
      </c>
      <c r="T276" s="49">
        <v>399740306</v>
      </c>
      <c r="U276" s="49">
        <v>475874418</v>
      </c>
      <c r="V276" s="49">
        <v>12918524</v>
      </c>
      <c r="W276" s="49">
        <v>0</v>
      </c>
      <c r="X276" s="49">
        <v>0</v>
      </c>
      <c r="Y276" s="49">
        <v>0</v>
      </c>
      <c r="Z276" s="49">
        <v>0</v>
      </c>
      <c r="AA276" s="49">
        <v>526568412</v>
      </c>
      <c r="AB276" s="49">
        <v>0</v>
      </c>
      <c r="AC276" s="106">
        <v>126440287</v>
      </c>
      <c r="AD276" s="31">
        <f>AC276/E276</f>
        <v>0.27298304370018323</v>
      </c>
    </row>
    <row r="277" spans="1:30">
      <c r="A277" t="s">
        <v>88</v>
      </c>
      <c r="B277">
        <v>2019</v>
      </c>
      <c r="C277" s="39">
        <v>525577539</v>
      </c>
      <c r="D277" s="31">
        <f>(C277-C276)/C277</f>
        <v>-9.6233242950665737E-2</v>
      </c>
      <c r="E277" s="39">
        <v>473353199</v>
      </c>
      <c r="F277" s="29">
        <v>2.1999999999999999E-2</v>
      </c>
      <c r="G277" s="49">
        <v>10748228</v>
      </c>
      <c r="H277" s="54">
        <v>0</v>
      </c>
      <c r="I277" s="59">
        <v>968575430</v>
      </c>
      <c r="J277" s="85">
        <v>14377078</v>
      </c>
      <c r="K277" s="95">
        <v>1573571385</v>
      </c>
      <c r="L277" s="116">
        <v>604995955</v>
      </c>
      <c r="M277" s="21">
        <f t="shared" si="16"/>
        <v>-2.4635331652754604E-2</v>
      </c>
      <c r="N277" s="69">
        <v>5251</v>
      </c>
      <c r="O277" s="49">
        <v>481234376</v>
      </c>
      <c r="P277" s="23">
        <v>6381723</v>
      </c>
      <c r="Q277" s="23">
        <v>459326374</v>
      </c>
      <c r="R277" s="23">
        <v>0</v>
      </c>
      <c r="S277" s="54">
        <v>1375816</v>
      </c>
      <c r="T277" s="49">
        <v>463095187</v>
      </c>
      <c r="U277" s="49">
        <v>481234376</v>
      </c>
      <c r="V277" s="49">
        <v>19217857</v>
      </c>
      <c r="W277" s="49">
        <v>0</v>
      </c>
      <c r="X277" s="49">
        <v>0</v>
      </c>
      <c r="Y277" s="49">
        <v>0</v>
      </c>
      <c r="Z277" s="49">
        <v>0</v>
      </c>
      <c r="AA277" s="49">
        <v>556603870</v>
      </c>
      <c r="AB277" s="49">
        <v>0</v>
      </c>
      <c r="AC277" s="106">
        <v>137664943</v>
      </c>
      <c r="AD277" s="31">
        <f>AC277/E277</f>
        <v>0.29082922285268004</v>
      </c>
    </row>
    <row r="278" spans="1:30">
      <c r="A278" t="s">
        <v>88</v>
      </c>
      <c r="B278">
        <v>2020</v>
      </c>
      <c r="C278" s="39">
        <v>499698237</v>
      </c>
      <c r="D278" s="31">
        <f>(C278-C277)/C278</f>
        <v>-5.1789860527364638E-2</v>
      </c>
      <c r="E278" s="39">
        <v>468561968</v>
      </c>
      <c r="F278" s="29">
        <v>-0.01</v>
      </c>
      <c r="G278" s="55">
        <v>-5099937</v>
      </c>
      <c r="H278" s="54">
        <v>0</v>
      </c>
      <c r="I278" s="59">
        <v>1065126003</v>
      </c>
      <c r="J278" s="85">
        <v>12453299</v>
      </c>
      <c r="K278" s="95">
        <v>1589887299</v>
      </c>
      <c r="L278" s="116">
        <v>524761296</v>
      </c>
      <c r="M278" s="21">
        <f t="shared" si="16"/>
        <v>-0.15289744043928119</v>
      </c>
      <c r="N278" s="69">
        <v>5471</v>
      </c>
      <c r="O278" s="49">
        <v>476818180</v>
      </c>
      <c r="P278" s="23">
        <v>1489035</v>
      </c>
      <c r="Q278" s="23">
        <v>444407133</v>
      </c>
      <c r="R278" s="23">
        <v>0</v>
      </c>
      <c r="S278" s="49">
        <v>1023741</v>
      </c>
      <c r="T278" s="49">
        <v>458394852</v>
      </c>
      <c r="U278" s="49">
        <v>476818180</v>
      </c>
      <c r="V278" s="49">
        <v>13578565</v>
      </c>
      <c r="W278" s="49">
        <v>0</v>
      </c>
      <c r="X278" s="49">
        <v>0</v>
      </c>
      <c r="Y278" s="49">
        <v>0</v>
      </c>
      <c r="Z278" s="49">
        <v>285505</v>
      </c>
      <c r="AA278" s="49">
        <v>545134316</v>
      </c>
      <c r="AB278" s="49">
        <v>1662625</v>
      </c>
      <c r="AC278" s="106">
        <v>146678511</v>
      </c>
      <c r="AD278" s="31">
        <f>AC278/E278</f>
        <v>0.31303972797041008</v>
      </c>
    </row>
    <row r="279" spans="1:30">
      <c r="A279" t="s">
        <v>88</v>
      </c>
      <c r="B279">
        <v>2021</v>
      </c>
      <c r="C279" s="39">
        <v>531949834</v>
      </c>
      <c r="D279" s="31">
        <f>(C279-C278)/C279</f>
        <v>6.0629019765799944E-2</v>
      </c>
      <c r="E279" s="39">
        <v>486620067</v>
      </c>
      <c r="F279" s="29">
        <v>3.9E-2</v>
      </c>
      <c r="G279" s="49">
        <v>3684135</v>
      </c>
      <c r="H279" s="54">
        <v>0</v>
      </c>
      <c r="I279" s="59">
        <v>1307798833</v>
      </c>
      <c r="J279" s="85">
        <v>14348244</v>
      </c>
      <c r="K279" s="95">
        <v>1307798833</v>
      </c>
      <c r="L279" s="116">
        <v>499459271</v>
      </c>
      <c r="M279" s="21">
        <f t="shared" ref="M279:M341" si="21">(L279-L278)/L279</f>
        <v>-5.0658835402817057E-2</v>
      </c>
      <c r="N279" s="69">
        <v>5471</v>
      </c>
      <c r="O279" s="49">
        <v>503662384</v>
      </c>
      <c r="P279" s="23">
        <v>1512313</v>
      </c>
      <c r="Q279" s="23">
        <v>428736406</v>
      </c>
      <c r="R279" s="23">
        <v>0</v>
      </c>
      <c r="S279" s="49">
        <v>1023183</v>
      </c>
      <c r="T279" s="49">
        <v>476201606</v>
      </c>
      <c r="U279" s="49">
        <v>503662384</v>
      </c>
      <c r="V279" s="49">
        <v>8751460</v>
      </c>
      <c r="W279" s="49">
        <v>0</v>
      </c>
      <c r="X279" s="49">
        <v>0</v>
      </c>
      <c r="Y279" s="49">
        <v>0</v>
      </c>
      <c r="Z279" s="49">
        <v>268739</v>
      </c>
      <c r="AA279" s="49">
        <v>753870095</v>
      </c>
      <c r="AB279" s="49">
        <v>1234872</v>
      </c>
      <c r="AC279" s="106">
        <v>134360043</v>
      </c>
      <c r="AD279" s="31">
        <f>AC279/E279</f>
        <v>0.27610871830322609</v>
      </c>
    </row>
    <row r="280" spans="1:30">
      <c r="A280" t="s">
        <v>88</v>
      </c>
      <c r="B280">
        <v>2022</v>
      </c>
      <c r="C280" s="39">
        <v>533471085</v>
      </c>
      <c r="D280" s="31">
        <f>(C280-C279)/C280</f>
        <v>2.8516090989261396E-3</v>
      </c>
      <c r="E280" s="39">
        <v>491789250</v>
      </c>
      <c r="F280" s="29">
        <v>1.0999999999999999E-2</v>
      </c>
      <c r="G280" s="55">
        <v>-1158774</v>
      </c>
      <c r="H280" s="54">
        <v>0</v>
      </c>
      <c r="I280" s="59">
        <v>1237701995</v>
      </c>
      <c r="J280" s="85">
        <v>31545112</v>
      </c>
      <c r="K280" s="95">
        <v>1727162039</v>
      </c>
      <c r="L280" s="116">
        <v>489460044</v>
      </c>
      <c r="M280" s="21">
        <f t="shared" si="21"/>
        <v>-2.0429097579209143E-2</v>
      </c>
      <c r="N280" s="69">
        <v>4343</v>
      </c>
      <c r="O280" s="49">
        <v>487734443</v>
      </c>
      <c r="P280" s="23">
        <v>1677194</v>
      </c>
      <c r="Q280" s="23">
        <v>412426640</v>
      </c>
      <c r="R280" s="23">
        <v>0</v>
      </c>
      <c r="S280" s="49">
        <v>983634</v>
      </c>
      <c r="T280" s="49">
        <v>458394852</v>
      </c>
      <c r="U280" s="49">
        <v>487734443</v>
      </c>
      <c r="V280" s="49">
        <v>12920496</v>
      </c>
      <c r="W280" s="49">
        <v>0</v>
      </c>
      <c r="X280" s="49">
        <v>0</v>
      </c>
      <c r="Y280" s="49">
        <v>0</v>
      </c>
      <c r="Z280" s="49">
        <v>307883</v>
      </c>
      <c r="AA280" s="49">
        <v>674054417</v>
      </c>
      <c r="AB280" s="49">
        <v>2121925</v>
      </c>
      <c r="AC280" s="106">
        <v>136657695</v>
      </c>
      <c r="AD280" s="31">
        <f>AC280/E280</f>
        <v>0.27787857298629443</v>
      </c>
    </row>
    <row r="281" spans="1:30">
      <c r="A281" t="s">
        <v>88</v>
      </c>
      <c r="B281">
        <v>2023</v>
      </c>
      <c r="C281" s="39">
        <v>541824099</v>
      </c>
      <c r="D281" s="31">
        <f>(C281-C280)/C281</f>
        <v>1.5416468214345704E-2</v>
      </c>
      <c r="E281" s="39">
        <v>500797570</v>
      </c>
      <c r="F281" s="29">
        <v>1.7999999999999999E-2</v>
      </c>
      <c r="G281" s="49">
        <v>12112432</v>
      </c>
      <c r="H281" s="54">
        <v>0</v>
      </c>
      <c r="I281" s="59">
        <v>1352732449</v>
      </c>
      <c r="J281" s="85">
        <v>23851052</v>
      </c>
      <c r="K281" s="95">
        <v>1889769630</v>
      </c>
      <c r="L281" s="116">
        <v>537037181</v>
      </c>
      <c r="M281" s="21">
        <f t="shared" si="21"/>
        <v>8.8591886527126698E-2</v>
      </c>
      <c r="N281" s="69">
        <v>4367</v>
      </c>
      <c r="O281" s="49">
        <v>482991419</v>
      </c>
      <c r="P281" s="23">
        <v>1699678</v>
      </c>
      <c r="Q281" s="23">
        <v>456724263</v>
      </c>
      <c r="R281" s="23">
        <v>774103</v>
      </c>
      <c r="S281" s="49">
        <v>1164501</v>
      </c>
      <c r="T281" s="49">
        <v>436453425</v>
      </c>
      <c r="U281" s="49">
        <v>482991419</v>
      </c>
      <c r="V281" s="49">
        <v>29349494</v>
      </c>
      <c r="W281" s="49">
        <v>0</v>
      </c>
      <c r="X281" s="49">
        <v>0</v>
      </c>
      <c r="Y281" s="49">
        <v>0</v>
      </c>
      <c r="Z281" s="49">
        <v>1059322</v>
      </c>
      <c r="AA281" s="49">
        <v>718982080</v>
      </c>
      <c r="AB281" s="49">
        <v>5632134</v>
      </c>
      <c r="AC281" s="106">
        <v>138012979</v>
      </c>
      <c r="AD281" s="31">
        <f>AC281/E281</f>
        <v>0.27558635917502555</v>
      </c>
    </row>
    <row r="282" spans="1:30">
      <c r="A282" t="s">
        <v>89</v>
      </c>
      <c r="B282">
        <v>2004</v>
      </c>
      <c r="C282" s="40">
        <v>116931000</v>
      </c>
      <c r="D282" s="31">
        <v>0</v>
      </c>
      <c r="E282" s="40">
        <v>110963000</v>
      </c>
      <c r="G282" s="25">
        <v>870000</v>
      </c>
      <c r="H282" s="25">
        <v>0</v>
      </c>
      <c r="I282" s="56">
        <v>60644000</v>
      </c>
      <c r="J282" s="80">
        <v>6176000</v>
      </c>
      <c r="K282" s="96">
        <v>206641000</v>
      </c>
      <c r="L282" s="110">
        <v>145997000</v>
      </c>
      <c r="M282" s="21">
        <v>0</v>
      </c>
      <c r="N282" s="70">
        <v>0</v>
      </c>
      <c r="O282" s="25">
        <v>76754000</v>
      </c>
      <c r="P282">
        <v>1007000</v>
      </c>
      <c r="Q282">
        <v>108661000</v>
      </c>
      <c r="R282">
        <v>0</v>
      </c>
      <c r="S282" s="25">
        <v>244000</v>
      </c>
      <c r="T282" s="25">
        <v>103191000</v>
      </c>
      <c r="U282" s="25">
        <v>110755000</v>
      </c>
      <c r="V282" s="25">
        <v>0</v>
      </c>
      <c r="W282" s="25">
        <v>0</v>
      </c>
      <c r="X282" s="25">
        <v>0</v>
      </c>
      <c r="Y282" s="25">
        <v>0</v>
      </c>
      <c r="Z282" s="25">
        <v>0</v>
      </c>
      <c r="AA282" s="25">
        <v>0</v>
      </c>
      <c r="AB282" s="25">
        <v>1171000</v>
      </c>
      <c r="AC282" s="106">
        <v>34881000</v>
      </c>
      <c r="AD282" s="31">
        <f>AC282/E282</f>
        <v>0.31434802591854943</v>
      </c>
    </row>
    <row r="283" spans="1:30">
      <c r="A283" t="s">
        <v>89</v>
      </c>
      <c r="B283">
        <v>2005</v>
      </c>
      <c r="C283" s="40">
        <v>123746000</v>
      </c>
      <c r="D283" s="31">
        <f>(C283-C282)/C283</f>
        <v>5.5072487191505183E-2</v>
      </c>
      <c r="E283" s="40">
        <v>117397000</v>
      </c>
      <c r="F283" s="66">
        <f>(E283/E282)</f>
        <v>1.0579832917278733</v>
      </c>
      <c r="G283" s="25">
        <v>1511000</v>
      </c>
      <c r="H283" s="25">
        <v>0</v>
      </c>
      <c r="I283" s="56">
        <v>69218000</v>
      </c>
      <c r="J283" s="80">
        <v>5193000</v>
      </c>
      <c r="K283" s="96">
        <v>222686000</v>
      </c>
      <c r="L283" s="110">
        <v>153468000</v>
      </c>
      <c r="M283" s="21">
        <f t="shared" ref="M283" si="22">(L283-L282)/L283</f>
        <v>4.868115828706962E-2</v>
      </c>
      <c r="N283" s="70">
        <v>0</v>
      </c>
      <c r="O283" s="25">
        <v>80098000</v>
      </c>
      <c r="P283">
        <v>932000</v>
      </c>
      <c r="Q283">
        <v>108281000</v>
      </c>
      <c r="R283">
        <v>0</v>
      </c>
      <c r="S283" s="25">
        <v>289000</v>
      </c>
      <c r="T283" s="25">
        <v>109255000</v>
      </c>
      <c r="U283" s="25">
        <v>109255000</v>
      </c>
      <c r="V283" s="25">
        <v>0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>
        <v>1454000</v>
      </c>
      <c r="AC283" s="106">
        <v>38952000</v>
      </c>
      <c r="AD283" s="31">
        <f>AC283/E283</f>
        <v>0.33179723502304148</v>
      </c>
    </row>
    <row r="284" spans="1:30">
      <c r="A284" t="s">
        <v>89</v>
      </c>
      <c r="B284">
        <v>2006</v>
      </c>
      <c r="C284" s="40">
        <v>138208000</v>
      </c>
      <c r="D284" s="31">
        <f>(C284-C283)/C284</f>
        <v>0.10463938411669368</v>
      </c>
      <c r="E284" s="40">
        <v>127813000</v>
      </c>
      <c r="F284" s="66">
        <f t="shared" ref="F283:F299" si="23">(E284/E283)</f>
        <v>1.088724584103512</v>
      </c>
      <c r="G284" s="25">
        <v>2571000</v>
      </c>
      <c r="H284" s="25">
        <v>0</v>
      </c>
      <c r="I284" s="56">
        <v>82090000</v>
      </c>
      <c r="J284" s="80">
        <v>5850000</v>
      </c>
      <c r="K284" s="96">
        <v>236660000</v>
      </c>
      <c r="L284" s="110">
        <v>154570000</v>
      </c>
      <c r="M284" s="21">
        <f t="shared" si="21"/>
        <v>7.1294559099437148E-3</v>
      </c>
      <c r="N284" s="70">
        <v>0</v>
      </c>
      <c r="O284" s="25">
        <v>88848000</v>
      </c>
      <c r="P284">
        <v>1412000</v>
      </c>
      <c r="Q284">
        <v>103806000</v>
      </c>
      <c r="R284">
        <v>0</v>
      </c>
      <c r="S284" s="25">
        <v>273000</v>
      </c>
      <c r="T284" s="25">
        <v>120835000</v>
      </c>
      <c r="U284" s="25">
        <v>120835000</v>
      </c>
      <c r="V284" s="25">
        <v>0</v>
      </c>
      <c r="W284" s="25">
        <v>0</v>
      </c>
      <c r="X284" s="25">
        <v>0</v>
      </c>
      <c r="Y284" s="25">
        <v>0</v>
      </c>
      <c r="Z284" s="25">
        <v>0</v>
      </c>
      <c r="AA284" s="25">
        <v>0</v>
      </c>
      <c r="AB284" s="25">
        <v>1700000</v>
      </c>
      <c r="AC284" s="106">
        <v>41938000</v>
      </c>
      <c r="AD284" s="31">
        <f>AC284/E284</f>
        <v>0.32811998779466878</v>
      </c>
    </row>
    <row r="285" spans="1:30">
      <c r="A285" t="s">
        <v>89</v>
      </c>
      <c r="B285">
        <v>2007</v>
      </c>
      <c r="C285" s="40">
        <v>150326000</v>
      </c>
      <c r="D285" s="31">
        <f>(C285-C284)/C285</f>
        <v>8.0611471069542195E-2</v>
      </c>
      <c r="E285" s="40">
        <v>139510000</v>
      </c>
      <c r="F285" s="66">
        <f t="shared" si="23"/>
        <v>1.0915165124048414</v>
      </c>
      <c r="G285" s="25">
        <v>4680000</v>
      </c>
      <c r="H285" s="25">
        <v>0</v>
      </c>
      <c r="I285" s="56">
        <v>97173000</v>
      </c>
      <c r="J285" s="80">
        <v>7566400</v>
      </c>
      <c r="K285" s="96">
        <v>277380000</v>
      </c>
      <c r="L285" s="110">
        <v>180207000</v>
      </c>
      <c r="M285" s="21">
        <f t="shared" si="21"/>
        <v>0.14226417397770341</v>
      </c>
      <c r="N285" s="70">
        <v>0</v>
      </c>
      <c r="O285" s="25">
        <v>93815600</v>
      </c>
      <c r="P285">
        <v>1584100</v>
      </c>
      <c r="Q285">
        <v>120510000</v>
      </c>
      <c r="R285">
        <v>0</v>
      </c>
      <c r="S285" s="25">
        <v>385300</v>
      </c>
      <c r="T285" s="25">
        <v>131048627</v>
      </c>
      <c r="U285" s="25">
        <v>131048627</v>
      </c>
      <c r="V285" s="25">
        <v>0</v>
      </c>
      <c r="W285" s="25">
        <v>0</v>
      </c>
      <c r="X285" s="25">
        <v>0</v>
      </c>
      <c r="Y285" s="25">
        <v>0</v>
      </c>
      <c r="Z285" s="25">
        <v>0</v>
      </c>
      <c r="AA285" s="25">
        <v>0</v>
      </c>
      <c r="AB285" s="25">
        <v>888700</v>
      </c>
      <c r="AC285" s="106">
        <v>44829200</v>
      </c>
      <c r="AD285" s="31">
        <f>AC285/E285</f>
        <v>0.32133323776073403</v>
      </c>
    </row>
    <row r="286" spans="1:30">
      <c r="A286" t="s">
        <v>89</v>
      </c>
      <c r="B286">
        <v>2008</v>
      </c>
      <c r="C286" s="40">
        <v>161336000</v>
      </c>
      <c r="D286" s="31">
        <f>(C286-C285)/C286</f>
        <v>6.8242673674815291E-2</v>
      </c>
      <c r="E286" s="40">
        <v>146648000</v>
      </c>
      <c r="F286" s="66">
        <f t="shared" si="23"/>
        <v>1.0511647910544046</v>
      </c>
      <c r="G286" s="25">
        <v>4232000</v>
      </c>
      <c r="H286" s="25">
        <v>0</v>
      </c>
      <c r="I286" s="56">
        <v>94858000</v>
      </c>
      <c r="J286" s="80">
        <v>7483000</v>
      </c>
      <c r="K286" s="96">
        <v>276576000</v>
      </c>
      <c r="L286" s="110">
        <v>181718000</v>
      </c>
      <c r="M286" s="21">
        <f t="shared" si="21"/>
        <v>8.3150816099670927E-3</v>
      </c>
      <c r="N286" s="70">
        <v>0</v>
      </c>
      <c r="O286" s="25">
        <v>100574000</v>
      </c>
      <c r="P286">
        <v>1620000</v>
      </c>
      <c r="Q286">
        <v>117222000</v>
      </c>
      <c r="R286">
        <v>0</v>
      </c>
      <c r="S286" s="25">
        <v>394600</v>
      </c>
      <c r="T286" s="25">
        <v>137601000</v>
      </c>
      <c r="U286" s="25">
        <v>142691000</v>
      </c>
      <c r="V286" s="25">
        <v>-12009000</v>
      </c>
      <c r="W286" s="25">
        <v>0</v>
      </c>
      <c r="X286" s="25">
        <v>0</v>
      </c>
      <c r="Y286" s="25">
        <v>0</v>
      </c>
      <c r="Z286" s="25">
        <v>0</v>
      </c>
      <c r="AA286" s="25">
        <v>0</v>
      </c>
      <c r="AB286" s="25">
        <v>1641000</v>
      </c>
      <c r="AC286" s="106">
        <v>48901000</v>
      </c>
      <c r="AD286" s="31">
        <f>AC286/E286</f>
        <v>0.33345834924444928</v>
      </c>
    </row>
    <row r="287" spans="1:30">
      <c r="A287" t="s">
        <v>89</v>
      </c>
      <c r="B287">
        <v>2009</v>
      </c>
      <c r="C287" s="40">
        <v>141723000</v>
      </c>
      <c r="D287" s="31">
        <f>(C287-C286)/C287</f>
        <v>-0.13838967563486521</v>
      </c>
      <c r="E287" s="40">
        <v>154327000</v>
      </c>
      <c r="F287" s="66">
        <f t="shared" si="23"/>
        <v>1.0523634826250614</v>
      </c>
      <c r="G287" s="25">
        <v>-13701000</v>
      </c>
      <c r="H287" s="25">
        <v>0</v>
      </c>
      <c r="I287" s="56">
        <v>76333000</v>
      </c>
      <c r="J287" s="80">
        <v>3795000</v>
      </c>
      <c r="K287" s="96">
        <v>282968000</v>
      </c>
      <c r="L287" s="110">
        <v>206635000</v>
      </c>
      <c r="M287" s="21">
        <f t="shared" si="21"/>
        <v>0.12058460570571297</v>
      </c>
      <c r="N287" s="70">
        <v>3247</v>
      </c>
      <c r="O287" s="25">
        <v>104861700</v>
      </c>
      <c r="P287">
        <v>1377900</v>
      </c>
      <c r="Q287">
        <v>150103000</v>
      </c>
      <c r="R287">
        <v>269000</v>
      </c>
      <c r="S287" s="25">
        <v>320292</v>
      </c>
      <c r="T287" s="25">
        <v>144365800</v>
      </c>
      <c r="U287" s="25">
        <v>148236000</v>
      </c>
      <c r="V287" s="25">
        <v>1423000</v>
      </c>
      <c r="W287" s="25">
        <v>0</v>
      </c>
      <c r="X287" s="25">
        <v>0</v>
      </c>
      <c r="Y287" s="25">
        <v>0</v>
      </c>
      <c r="Z287" s="25">
        <v>0</v>
      </c>
      <c r="AA287" s="25">
        <v>52735000</v>
      </c>
      <c r="AB287" s="25">
        <v>1701000</v>
      </c>
      <c r="AC287" s="106">
        <v>64283000</v>
      </c>
      <c r="AD287" s="31">
        <f>AC287/E287</f>
        <v>0.41653761169464837</v>
      </c>
    </row>
    <row r="288" spans="1:30">
      <c r="A288" t="s">
        <v>89</v>
      </c>
      <c r="B288">
        <v>2010</v>
      </c>
      <c r="C288" s="40">
        <v>157733140</v>
      </c>
      <c r="D288" s="31">
        <f>(C288-C287)/C288</f>
        <v>0.10150143463827577</v>
      </c>
      <c r="E288" s="40">
        <v>158432212</v>
      </c>
      <c r="F288" s="66">
        <f t="shared" si="23"/>
        <v>1.026600737395271</v>
      </c>
      <c r="G288" s="25">
        <v>-1249000</v>
      </c>
      <c r="H288" s="25">
        <v>0</v>
      </c>
      <c r="I288" s="56">
        <v>78972000</v>
      </c>
      <c r="J288" s="80">
        <v>5052090</v>
      </c>
      <c r="K288" s="96">
        <v>286350312</v>
      </c>
      <c r="L288" s="110">
        <v>207378312</v>
      </c>
      <c r="M288" s="21">
        <f t="shared" si="21"/>
        <v>3.5843285290122337E-3</v>
      </c>
      <c r="N288" s="70">
        <v>3359</v>
      </c>
      <c r="O288" s="25">
        <v>105921100</v>
      </c>
      <c r="P288">
        <v>1650088</v>
      </c>
      <c r="Q288">
        <v>146279000</v>
      </c>
      <c r="R288">
        <v>145700</v>
      </c>
      <c r="S288" s="25">
        <v>374593</v>
      </c>
      <c r="T288" s="25">
        <v>149073553</v>
      </c>
      <c r="U288" s="25">
        <v>150491300</v>
      </c>
      <c r="V288" s="25">
        <v>-760550</v>
      </c>
      <c r="W288" s="25">
        <v>0</v>
      </c>
      <c r="X288" s="25">
        <v>0</v>
      </c>
      <c r="Y288" s="25">
        <v>0</v>
      </c>
      <c r="Z288" s="25">
        <v>0</v>
      </c>
      <c r="AA288" s="25">
        <v>58560500</v>
      </c>
      <c r="AB288" s="25">
        <v>2950300</v>
      </c>
      <c r="AC288" s="106">
        <v>54976690</v>
      </c>
      <c r="AD288" s="31">
        <f>AC288/E288</f>
        <v>0.34700449678755985</v>
      </c>
    </row>
    <row r="289" spans="1:30">
      <c r="A289" t="s">
        <v>89</v>
      </c>
      <c r="B289">
        <v>2011</v>
      </c>
      <c r="C289" s="40">
        <v>165841849</v>
      </c>
      <c r="D289" s="31">
        <f>(C289-C288)/C289</f>
        <v>4.8894226933034253E-2</v>
      </c>
      <c r="E289" s="40">
        <v>162647896</v>
      </c>
      <c r="F289" s="66">
        <f t="shared" si="23"/>
        <v>1.026608755547767</v>
      </c>
      <c r="G289" s="25">
        <v>2082527</v>
      </c>
      <c r="H289" s="25">
        <v>0</v>
      </c>
      <c r="I289" s="56">
        <v>90733000</v>
      </c>
      <c r="J289" s="80">
        <v>5049619</v>
      </c>
      <c r="K289" s="96">
        <v>288745000</v>
      </c>
      <c r="L289" s="110">
        <v>198012000</v>
      </c>
      <c r="M289" s="21">
        <f t="shared" si="21"/>
        <v>-4.7301739288527968E-2</v>
      </c>
      <c r="N289" s="70">
        <v>3393</v>
      </c>
      <c r="O289" s="25">
        <v>110920230</v>
      </c>
      <c r="P289" s="5">
        <v>1544655</v>
      </c>
      <c r="Q289">
        <v>139876000</v>
      </c>
      <c r="R289" s="5">
        <v>52978</v>
      </c>
      <c r="S289" s="25">
        <v>243470</v>
      </c>
      <c r="T289" s="25">
        <v>150174946</v>
      </c>
      <c r="U289" s="25">
        <v>155913928</v>
      </c>
      <c r="V289" s="25">
        <v>2602394</v>
      </c>
      <c r="W289" s="25">
        <v>0</v>
      </c>
      <c r="X289" s="25">
        <v>24771</v>
      </c>
      <c r="Y289" s="25">
        <v>0</v>
      </c>
      <c r="Z289" s="25">
        <v>0</v>
      </c>
      <c r="AA289" s="25">
        <v>64994500</v>
      </c>
      <c r="AB289" s="25">
        <v>2251137</v>
      </c>
      <c r="AC289" s="106">
        <v>56023663</v>
      </c>
      <c r="AD289" s="31">
        <f>AC289/E289</f>
        <v>0.3444475113283974</v>
      </c>
    </row>
    <row r="290" spans="1:30">
      <c r="A290" t="s">
        <v>89</v>
      </c>
      <c r="B290">
        <v>2012</v>
      </c>
      <c r="C290" s="40">
        <v>176137513</v>
      </c>
      <c r="D290" s="31">
        <f>(C290-C289)/C290</f>
        <v>5.8452420637959163E-2</v>
      </c>
      <c r="E290" s="40">
        <v>173286561</v>
      </c>
      <c r="F290" s="66">
        <f t="shared" si="23"/>
        <v>1.065409176888461</v>
      </c>
      <c r="G290" s="25">
        <v>2008456</v>
      </c>
      <c r="H290" s="25">
        <v>0</v>
      </c>
      <c r="I290" s="56">
        <v>89299000</v>
      </c>
      <c r="J290" s="80">
        <v>3810805</v>
      </c>
      <c r="K290" s="96">
        <v>289124000</v>
      </c>
      <c r="L290" s="110">
        <v>199825000</v>
      </c>
      <c r="M290" s="21">
        <f t="shared" si="21"/>
        <v>9.0729388214687845E-3</v>
      </c>
      <c r="N290" s="70">
        <v>3493</v>
      </c>
      <c r="O290" s="25">
        <v>119313379</v>
      </c>
      <c r="P290" s="5">
        <v>1454737</v>
      </c>
      <c r="Q290">
        <v>134437000</v>
      </c>
      <c r="R290" s="5">
        <v>22643</v>
      </c>
      <c r="S290" s="25">
        <v>226603</v>
      </c>
      <c r="T290" s="25">
        <v>159681113</v>
      </c>
      <c r="U290" s="25">
        <v>166541963</v>
      </c>
      <c r="V290" s="25">
        <v>2652649</v>
      </c>
      <c r="W290" s="25">
        <v>0</v>
      </c>
      <c r="X290" s="25">
        <v>-12119</v>
      </c>
      <c r="Y290" s="25">
        <v>0</v>
      </c>
      <c r="Z290" s="25">
        <v>0</v>
      </c>
      <c r="AA290" s="25">
        <v>59165000</v>
      </c>
      <c r="AB290" s="25">
        <v>3144215</v>
      </c>
      <c r="AC290" s="106">
        <v>58840990</v>
      </c>
      <c r="AD290" s="31">
        <f>AC290/E290</f>
        <v>0.3395588766978877</v>
      </c>
    </row>
    <row r="291" spans="1:30">
      <c r="A291" t="s">
        <v>89</v>
      </c>
      <c r="B291">
        <v>2013</v>
      </c>
      <c r="C291" s="40">
        <v>183800751</v>
      </c>
      <c r="D291" s="31">
        <f>(C291-C290)/C291</f>
        <v>4.1693181112192515E-2</v>
      </c>
      <c r="E291" s="40">
        <v>176247145</v>
      </c>
      <c r="F291" s="66">
        <f t="shared" si="23"/>
        <v>1.0170849025043551</v>
      </c>
      <c r="G291" s="25">
        <v>2691805</v>
      </c>
      <c r="H291" s="25">
        <v>0</v>
      </c>
      <c r="I291" s="56">
        <v>103137000</v>
      </c>
      <c r="J291" s="80">
        <v>6345601</v>
      </c>
      <c r="K291" s="96">
        <v>103137000</v>
      </c>
      <c r="L291" s="110">
        <v>192274000</v>
      </c>
      <c r="M291" s="21">
        <f t="shared" si="21"/>
        <v>-3.9272080468498081E-2</v>
      </c>
      <c r="N291" s="70">
        <v>3486</v>
      </c>
      <c r="O291" s="25">
        <v>121767809</v>
      </c>
      <c r="P291" s="5">
        <v>1643039</v>
      </c>
      <c r="Q291">
        <v>129250000</v>
      </c>
      <c r="R291" s="5">
        <v>11792</v>
      </c>
      <c r="S291" s="25">
        <v>379736</v>
      </c>
      <c r="T291" s="25">
        <v>162327369</v>
      </c>
      <c r="U291" s="25">
        <v>171174007</v>
      </c>
      <c r="V291" s="25">
        <v>3193241</v>
      </c>
      <c r="W291" s="25">
        <v>0</v>
      </c>
      <c r="X291" s="25">
        <v>-15057</v>
      </c>
      <c r="Y291" s="25">
        <v>0</v>
      </c>
      <c r="Z291" s="25">
        <v>0</v>
      </c>
      <c r="AA291" s="25">
        <v>64031000</v>
      </c>
      <c r="AB291" s="25">
        <v>3102959</v>
      </c>
      <c r="AC291" s="106">
        <v>60171576</v>
      </c>
      <c r="AD291" s="31">
        <f>AC291/E291</f>
        <v>0.34140454303529283</v>
      </c>
    </row>
    <row r="292" spans="1:30">
      <c r="A292" t="s">
        <v>89</v>
      </c>
      <c r="B292">
        <v>2014</v>
      </c>
      <c r="C292" s="40">
        <v>188450824</v>
      </c>
      <c r="D292" s="31">
        <f>(C292-C291)/C292</f>
        <v>2.4675259578594361E-2</v>
      </c>
      <c r="E292" s="40">
        <v>187733898</v>
      </c>
      <c r="F292" s="66">
        <f t="shared" si="23"/>
        <v>1.065174122395004</v>
      </c>
      <c r="G292" s="25">
        <v>2869605</v>
      </c>
      <c r="H292" s="25">
        <v>0</v>
      </c>
      <c r="I292" s="56">
        <v>126044000</v>
      </c>
      <c r="J292" s="80">
        <v>4780883</v>
      </c>
      <c r="K292" s="96">
        <v>293109000</v>
      </c>
      <c r="L292" s="110">
        <v>167065000</v>
      </c>
      <c r="M292" s="21">
        <f t="shared" si="21"/>
        <v>-0.1508933648579894</v>
      </c>
      <c r="N292" s="70">
        <v>3578</v>
      </c>
      <c r="O292" s="25">
        <v>124799546</v>
      </c>
      <c r="P292" s="5">
        <v>1624059</v>
      </c>
      <c r="Q292">
        <v>121327000</v>
      </c>
      <c r="R292">
        <v>566</v>
      </c>
      <c r="S292" s="25">
        <v>516751</v>
      </c>
      <c r="T292" s="25">
        <v>173336458</v>
      </c>
      <c r="U292" s="25">
        <v>177576756</v>
      </c>
      <c r="V292" s="25">
        <v>3126854</v>
      </c>
      <c r="W292" s="25">
        <v>0</v>
      </c>
      <c r="X292" s="25">
        <v>6251</v>
      </c>
      <c r="Y292" s="25">
        <v>0</v>
      </c>
      <c r="Z292" s="25">
        <v>0</v>
      </c>
      <c r="AA292" s="25">
        <v>71653000</v>
      </c>
      <c r="AB292" s="25">
        <v>2960080</v>
      </c>
      <c r="AC292" s="106">
        <v>61914939</v>
      </c>
      <c r="AD292" s="31">
        <f>AC292/E292</f>
        <v>0.32980159502148088</v>
      </c>
    </row>
    <row r="293" spans="1:30">
      <c r="A293" t="s">
        <v>89</v>
      </c>
      <c r="B293">
        <v>2015</v>
      </c>
      <c r="C293" s="40">
        <v>197370294</v>
      </c>
      <c r="D293" s="31">
        <f>(C293-C292)/C293</f>
        <v>4.5191552483576883E-2</v>
      </c>
      <c r="E293" s="40">
        <v>194993696</v>
      </c>
      <c r="F293" s="66">
        <f t="shared" si="23"/>
        <v>1.0386706826915191</v>
      </c>
      <c r="G293" s="25">
        <v>4182017</v>
      </c>
      <c r="H293" s="25">
        <v>0</v>
      </c>
      <c r="I293" s="56">
        <v>123767923</v>
      </c>
      <c r="J293" s="80">
        <v>5137729</v>
      </c>
      <c r="K293" s="96">
        <v>287651038</v>
      </c>
      <c r="L293" s="110">
        <v>163883115</v>
      </c>
      <c r="M293" s="21">
        <f t="shared" si="21"/>
        <v>-1.9415575546022541E-2</v>
      </c>
      <c r="N293" s="70">
        <v>3630</v>
      </c>
      <c r="O293" s="25">
        <v>128732739</v>
      </c>
      <c r="P293" s="5">
        <v>1689821</v>
      </c>
      <c r="Q293">
        <v>114183450</v>
      </c>
      <c r="R293">
        <v>401</v>
      </c>
      <c r="S293" s="25">
        <v>401095</v>
      </c>
      <c r="T293" s="25">
        <v>180054421</v>
      </c>
      <c r="U293" s="25">
        <v>184174479</v>
      </c>
      <c r="V293" s="25">
        <v>4390140</v>
      </c>
      <c r="W293" s="25">
        <v>0</v>
      </c>
      <c r="X293" s="25">
        <v>63583</v>
      </c>
      <c r="Y293" s="25">
        <v>0</v>
      </c>
      <c r="Z293" s="25">
        <v>0</v>
      </c>
      <c r="AA293" s="25">
        <v>68690353</v>
      </c>
      <c r="AB293" s="25">
        <v>3604363</v>
      </c>
      <c r="AC293" s="106">
        <v>65156276</v>
      </c>
      <c r="AD293" s="31">
        <f>AC293/E293</f>
        <v>0.33414555104386556</v>
      </c>
    </row>
    <row r="294" spans="1:30">
      <c r="A294" t="s">
        <v>89</v>
      </c>
      <c r="B294">
        <v>2016</v>
      </c>
      <c r="C294" s="40">
        <v>193268141</v>
      </c>
      <c r="D294" s="31">
        <f>(C294-C293)/C294</f>
        <v>-2.122518992925999E-2</v>
      </c>
      <c r="E294" s="40">
        <v>191373689</v>
      </c>
      <c r="F294" s="66">
        <f t="shared" si="23"/>
        <v>0.98143526137378312</v>
      </c>
      <c r="G294" s="25">
        <v>1568614</v>
      </c>
      <c r="H294" s="25">
        <v>0</v>
      </c>
      <c r="I294" s="56">
        <v>120790291</v>
      </c>
      <c r="J294" s="80">
        <v>5469722</v>
      </c>
      <c r="K294" s="96">
        <v>280716229</v>
      </c>
      <c r="L294" s="110">
        <v>159925938</v>
      </c>
      <c r="M294" s="21">
        <f t="shared" si="21"/>
        <v>-2.4743809850282072E-2</v>
      </c>
      <c r="N294" s="70">
        <v>3688</v>
      </c>
      <c r="O294" s="25">
        <v>126493311</v>
      </c>
      <c r="P294" s="5">
        <v>1815885</v>
      </c>
      <c r="Q294">
        <v>108281640</v>
      </c>
      <c r="R294">
        <v>203</v>
      </c>
      <c r="S294" s="25">
        <v>505568</v>
      </c>
      <c r="T294" s="25">
        <v>176520536</v>
      </c>
      <c r="U294" s="25">
        <v>182538174</v>
      </c>
      <c r="V294" s="25">
        <v>2295196</v>
      </c>
      <c r="W294" s="25">
        <v>0</v>
      </c>
      <c r="X294" s="25">
        <v>37966</v>
      </c>
      <c r="Y294" s="25">
        <v>0</v>
      </c>
      <c r="Z294" s="25">
        <v>0</v>
      </c>
      <c r="AA294" s="25">
        <v>63030327</v>
      </c>
      <c r="AB294" s="25">
        <v>2927083</v>
      </c>
      <c r="AC294" s="106">
        <v>65182062</v>
      </c>
      <c r="AD294" s="31">
        <f>AC294/E294</f>
        <v>0.34060095899598819</v>
      </c>
    </row>
    <row r="295" spans="1:30">
      <c r="A295" t="s">
        <v>89</v>
      </c>
      <c r="B295">
        <v>2017</v>
      </c>
      <c r="C295" s="40">
        <v>203319284</v>
      </c>
      <c r="D295" s="31">
        <f>(C295-C294)/C295</f>
        <v>4.9435266553466715E-2</v>
      </c>
      <c r="E295" s="40">
        <v>200152699</v>
      </c>
      <c r="F295" s="66">
        <f t="shared" si="23"/>
        <v>1.0458736519417777</v>
      </c>
      <c r="G295" s="25">
        <v>1247093</v>
      </c>
      <c r="H295" s="25">
        <v>0</v>
      </c>
      <c r="I295" s="56">
        <v>131267973</v>
      </c>
      <c r="J295" s="80">
        <v>6490653</v>
      </c>
      <c r="K295" s="96">
        <v>282258552</v>
      </c>
      <c r="L295" s="110">
        <v>150990579</v>
      </c>
      <c r="M295" s="21">
        <f t="shared" si="21"/>
        <v>-5.9178255088352234E-2</v>
      </c>
      <c r="N295" s="70">
        <v>3613</v>
      </c>
      <c r="O295" s="25">
        <v>130503915</v>
      </c>
      <c r="P295" s="5">
        <v>1114193</v>
      </c>
      <c r="Q295">
        <v>104302521</v>
      </c>
      <c r="R295" s="5">
        <v>1115</v>
      </c>
      <c r="S295" s="25">
        <v>420746</v>
      </c>
      <c r="T295" s="25">
        <v>185051516</v>
      </c>
      <c r="U295" s="25">
        <v>190313749</v>
      </c>
      <c r="V295" s="25">
        <v>2102767</v>
      </c>
      <c r="W295" s="25">
        <v>0</v>
      </c>
      <c r="X295" s="25">
        <v>-19366</v>
      </c>
      <c r="Y295" s="25">
        <v>0</v>
      </c>
      <c r="Z295" s="25">
        <v>0</v>
      </c>
      <c r="AA295" s="25">
        <v>67584900</v>
      </c>
      <c r="AB295" s="25">
        <v>4431481</v>
      </c>
      <c r="AC295" s="106">
        <v>67502515</v>
      </c>
      <c r="AD295" s="31">
        <f>AC295/E295</f>
        <v>0.33725508243083946</v>
      </c>
    </row>
    <row r="296" spans="1:30">
      <c r="A296" t="s">
        <v>89</v>
      </c>
      <c r="B296">
        <v>2018</v>
      </c>
      <c r="C296" s="40">
        <v>209619698</v>
      </c>
      <c r="D296" s="31">
        <f>(C296-C295)/C296</f>
        <v>3.0056402428363389E-2</v>
      </c>
      <c r="E296" s="40">
        <v>208228169</v>
      </c>
      <c r="F296" s="66">
        <f t="shared" si="23"/>
        <v>1.0403465456141563</v>
      </c>
      <c r="G296" s="25">
        <v>2911108</v>
      </c>
      <c r="H296" s="25">
        <v>0</v>
      </c>
      <c r="I296" s="56">
        <v>136330526</v>
      </c>
      <c r="J296" s="80">
        <v>10793731</v>
      </c>
      <c r="K296" s="96">
        <v>282024282</v>
      </c>
      <c r="L296" s="110">
        <v>145693756</v>
      </c>
      <c r="M296" s="21">
        <f t="shared" si="21"/>
        <v>-3.6355868263839665E-2</v>
      </c>
      <c r="N296" s="70">
        <v>3617</v>
      </c>
      <c r="O296" s="25">
        <v>132196540</v>
      </c>
      <c r="P296" s="5">
        <v>1163266</v>
      </c>
      <c r="Q296">
        <v>102495873</v>
      </c>
      <c r="R296">
        <v>17527</v>
      </c>
      <c r="S296" s="25">
        <v>522809</v>
      </c>
      <c r="T296" s="25">
        <v>192279152</v>
      </c>
      <c r="U296" s="25">
        <v>192783312</v>
      </c>
      <c r="V296" s="25">
        <v>3471552</v>
      </c>
      <c r="W296" s="25">
        <v>0</v>
      </c>
      <c r="X296" s="25">
        <v>-26440</v>
      </c>
      <c r="Y296" s="25">
        <v>116974</v>
      </c>
      <c r="Z296" s="25">
        <v>23562</v>
      </c>
      <c r="AA296" s="25">
        <v>69203230</v>
      </c>
      <c r="AB296" s="25">
        <v>2573981</v>
      </c>
      <c r="AC296" s="106">
        <v>71266367</v>
      </c>
      <c r="AD296" s="31">
        <f>AC296/E296</f>
        <v>0.34225132623626919</v>
      </c>
    </row>
    <row r="297" spans="1:30">
      <c r="A297" t="s">
        <v>89</v>
      </c>
      <c r="B297">
        <v>2019</v>
      </c>
      <c r="C297" s="40">
        <v>210671573</v>
      </c>
      <c r="D297" s="31">
        <f>(C297-C296)/C297</f>
        <v>4.9929612477901796E-3</v>
      </c>
      <c r="E297" s="40">
        <v>210548110</v>
      </c>
      <c r="F297" s="66">
        <f t="shared" si="23"/>
        <v>1.011141340824065</v>
      </c>
      <c r="G297" s="25">
        <v>2212516</v>
      </c>
      <c r="H297" s="25">
        <v>0</v>
      </c>
      <c r="I297" s="56">
        <v>135552167</v>
      </c>
      <c r="J297" s="80">
        <v>9767247</v>
      </c>
      <c r="K297" s="96">
        <v>281907664</v>
      </c>
      <c r="L297" s="110">
        <v>146355497</v>
      </c>
      <c r="M297" s="21">
        <f t="shared" si="21"/>
        <v>4.5214632423406682E-3</v>
      </c>
      <c r="N297" s="70">
        <v>3637</v>
      </c>
      <c r="O297" s="25">
        <v>132881692</v>
      </c>
      <c r="P297" s="5">
        <v>1327429</v>
      </c>
      <c r="Q297">
        <v>100693877</v>
      </c>
      <c r="R297">
        <v>15883</v>
      </c>
      <c r="S297" s="25">
        <v>608042</v>
      </c>
      <c r="T297" s="25">
        <v>195070034</v>
      </c>
      <c r="U297" s="25">
        <v>194723493</v>
      </c>
      <c r="V297" s="25">
        <v>2809135</v>
      </c>
      <c r="W297" s="25">
        <v>0</v>
      </c>
      <c r="X297" s="25">
        <v>-8618</v>
      </c>
      <c r="Y297" s="25">
        <v>212229</v>
      </c>
      <c r="Z297" s="25">
        <v>34734</v>
      </c>
      <c r="AA297" s="25">
        <v>67137524</v>
      </c>
      <c r="AB297" s="25">
        <v>3345582</v>
      </c>
      <c r="AC297" s="106">
        <v>71370803</v>
      </c>
      <c r="AD297" s="31">
        <f>AC297/E297</f>
        <v>0.33897622258399757</v>
      </c>
    </row>
    <row r="298" spans="1:30">
      <c r="A298" t="s">
        <v>89</v>
      </c>
      <c r="B298">
        <v>2020</v>
      </c>
      <c r="C298" s="40">
        <v>203415186</v>
      </c>
      <c r="D298" s="31">
        <f>(C298-C297)/C298</f>
        <v>-3.5672788952934908E-2</v>
      </c>
      <c r="E298" s="40">
        <v>206534094</v>
      </c>
      <c r="F298" s="66">
        <f t="shared" si="23"/>
        <v>0.98093539761530035</v>
      </c>
      <c r="G298" s="25">
        <v>1840084</v>
      </c>
      <c r="H298" s="25">
        <v>0</v>
      </c>
      <c r="I298" s="56">
        <v>128029716</v>
      </c>
      <c r="J298" s="80">
        <v>9806414</v>
      </c>
      <c r="K298" s="96">
        <v>273380421</v>
      </c>
      <c r="L298" s="110">
        <v>145350705</v>
      </c>
      <c r="M298" s="21">
        <f t="shared" si="21"/>
        <v>-6.9128801267252194E-3</v>
      </c>
      <c r="N298" s="70">
        <v>3555</v>
      </c>
      <c r="O298" s="25">
        <v>135305581</v>
      </c>
      <c r="P298" s="5">
        <v>978847</v>
      </c>
      <c r="Q298">
        <v>96654606</v>
      </c>
      <c r="R298" s="5">
        <v>20393</v>
      </c>
      <c r="S298" s="25">
        <v>211388</v>
      </c>
      <c r="T298" s="25">
        <v>191356590</v>
      </c>
      <c r="U298" s="25">
        <v>188499696</v>
      </c>
      <c r="V298" s="25">
        <v>2416624</v>
      </c>
      <c r="W298" s="25">
        <v>0</v>
      </c>
      <c r="X298" s="25">
        <v>3369</v>
      </c>
      <c r="Y298" s="25">
        <v>0</v>
      </c>
      <c r="Z298" s="25">
        <v>-37283</v>
      </c>
      <c r="AA298" s="25">
        <v>62509314</v>
      </c>
      <c r="AB298" s="25">
        <v>2726366</v>
      </c>
      <c r="AC298" s="106">
        <v>67692125</v>
      </c>
      <c r="AD298" s="31">
        <f>AC298/E298</f>
        <v>0.32775278739209035</v>
      </c>
    </row>
    <row r="299" spans="1:30">
      <c r="A299" t="s">
        <v>89</v>
      </c>
      <c r="B299">
        <v>2021</v>
      </c>
      <c r="C299" s="40">
        <v>216955994</v>
      </c>
      <c r="D299" s="31">
        <f>(C299-C298)/C299</f>
        <v>6.2412693700456143E-2</v>
      </c>
      <c r="E299" s="40">
        <v>213963613</v>
      </c>
      <c r="F299" s="66">
        <f t="shared" si="23"/>
        <v>1.03597236105725</v>
      </c>
      <c r="G299" s="25">
        <v>3811599</v>
      </c>
      <c r="H299" s="25">
        <v>0</v>
      </c>
      <c r="I299" s="56">
        <v>145283602</v>
      </c>
      <c r="J299" s="80">
        <v>16817317</v>
      </c>
      <c r="K299" s="96">
        <v>298569657</v>
      </c>
      <c r="L299" s="110">
        <v>153286055</v>
      </c>
      <c r="M299" s="21">
        <f t="shared" si="21"/>
        <v>5.1768244671702199E-2</v>
      </c>
      <c r="N299" s="70">
        <v>3168</v>
      </c>
      <c r="O299" s="25">
        <v>146708107</v>
      </c>
      <c r="P299" s="5">
        <v>1529872</v>
      </c>
      <c r="Q299">
        <v>89552339</v>
      </c>
      <c r="R299" s="4">
        <v>132</v>
      </c>
      <c r="S299" s="25">
        <v>608020</v>
      </c>
      <c r="T299" s="25">
        <v>192362799</v>
      </c>
      <c r="U299" s="25">
        <v>195184666</v>
      </c>
      <c r="V299" s="25">
        <v>4013669</v>
      </c>
      <c r="W299" s="25">
        <v>0</v>
      </c>
      <c r="X299" s="25">
        <v>-1337</v>
      </c>
      <c r="Y299" s="25">
        <v>0</v>
      </c>
      <c r="Z299" s="25">
        <v>-6452</v>
      </c>
      <c r="AA299" s="25">
        <v>77639526</v>
      </c>
      <c r="AB299" s="25">
        <v>948131</v>
      </c>
      <c r="AC299" s="106">
        <v>68082061</v>
      </c>
      <c r="AD299" s="31">
        <f>AC299/E299</f>
        <v>0.31819457544867685</v>
      </c>
    </row>
    <row r="300" spans="1:30">
      <c r="A300" t="s">
        <v>89</v>
      </c>
      <c r="B300">
        <v>2022</v>
      </c>
      <c r="C300" s="40">
        <v>236403928</v>
      </c>
      <c r="D300" s="31">
        <f>(C300-C299)/C300</f>
        <v>8.2265697378767752E-2</v>
      </c>
      <c r="E300" s="40">
        <v>221517272</v>
      </c>
      <c r="F300" s="66">
        <f>(E300/E299)</f>
        <v>1.0353034747081038</v>
      </c>
      <c r="G300" s="25">
        <v>6217550</v>
      </c>
      <c r="H300" s="25">
        <v>0</v>
      </c>
      <c r="I300" s="56">
        <v>152337405</v>
      </c>
      <c r="J300" s="80">
        <v>26788231</v>
      </c>
      <c r="K300" s="96">
        <v>292420762</v>
      </c>
      <c r="L300" s="110">
        <v>140083357</v>
      </c>
      <c r="M300" s="21">
        <f t="shared" si="21"/>
        <v>-9.4248869264319524E-2</v>
      </c>
      <c r="N300" s="70">
        <v>3051</v>
      </c>
      <c r="O300" s="25">
        <v>149904100</v>
      </c>
      <c r="P300" s="5">
        <v>1424107</v>
      </c>
      <c r="Q300">
        <v>82638933</v>
      </c>
      <c r="R300" s="4">
        <v>419</v>
      </c>
      <c r="S300" s="25">
        <v>768621</v>
      </c>
      <c r="T300" s="25">
        <v>203693257</v>
      </c>
      <c r="U300" s="25">
        <v>200589659</v>
      </c>
      <c r="V300" s="25">
        <v>6574564</v>
      </c>
      <c r="W300" s="25">
        <v>0</v>
      </c>
      <c r="X300" s="25">
        <v>-21801</v>
      </c>
      <c r="Y300" s="25">
        <v>0</v>
      </c>
      <c r="Z300" s="25">
        <v>-19202</v>
      </c>
      <c r="AA300" s="25">
        <v>71879296</v>
      </c>
      <c r="AB300" s="25">
        <v>2492477</v>
      </c>
      <c r="AC300" s="106">
        <v>69924199</v>
      </c>
      <c r="AD300" s="31">
        <f>AC300/E300</f>
        <v>0.31566025695729949</v>
      </c>
    </row>
    <row r="301" spans="1:30">
      <c r="A301" t="s">
        <v>89</v>
      </c>
      <c r="B301">
        <v>2023</v>
      </c>
      <c r="C301" s="40">
        <v>231963642</v>
      </c>
      <c r="D301" s="31">
        <f>(C301-C300)/C301</f>
        <v>-1.914216366718367E-2</v>
      </c>
      <c r="E301" s="40">
        <v>230110748</v>
      </c>
      <c r="F301" s="66">
        <f>(E301/E300)</f>
        <v>1.0387937063435848</v>
      </c>
      <c r="G301" s="25">
        <v>393421</v>
      </c>
      <c r="H301" s="25">
        <v>0</v>
      </c>
      <c r="I301" s="56">
        <v>158184265</v>
      </c>
      <c r="J301" s="80">
        <v>15304625</v>
      </c>
      <c r="K301" s="96">
        <v>285176680</v>
      </c>
      <c r="L301" s="110">
        <v>126992415</v>
      </c>
      <c r="M301" s="21">
        <f t="shared" si="21"/>
        <v>-0.10308444012187656</v>
      </c>
      <c r="N301" s="70">
        <v>3098</v>
      </c>
      <c r="O301" s="25">
        <v>161693683</v>
      </c>
      <c r="P301" s="4">
        <v>1265979</v>
      </c>
      <c r="Q301">
        <v>75215402</v>
      </c>
      <c r="R301" s="4">
        <v>20826</v>
      </c>
      <c r="S301" s="25">
        <v>604342</v>
      </c>
      <c r="T301" s="25">
        <v>212575383</v>
      </c>
      <c r="U301" s="25">
        <v>212072325</v>
      </c>
      <c r="V301" s="25">
        <v>1046690</v>
      </c>
      <c r="W301" s="25">
        <v>0</v>
      </c>
      <c r="X301" s="25">
        <v>-15161</v>
      </c>
      <c r="Y301" s="25">
        <v>0</v>
      </c>
      <c r="Z301" s="25">
        <v>298608</v>
      </c>
      <c r="AA301" s="25">
        <v>73546268</v>
      </c>
      <c r="AB301" s="25">
        <v>2842308</v>
      </c>
      <c r="AC301" s="106">
        <v>71004628</v>
      </c>
      <c r="AD301" s="31">
        <f>AC301/E301</f>
        <v>0.30856719478396549</v>
      </c>
    </row>
    <row r="302" spans="1:30">
      <c r="A302" t="s">
        <v>90</v>
      </c>
      <c r="B302">
        <v>2004</v>
      </c>
      <c r="C302" s="40">
        <v>108827951</v>
      </c>
      <c r="D302" s="31">
        <v>0</v>
      </c>
      <c r="E302" s="40">
        <v>102555261</v>
      </c>
      <c r="F302" s="66"/>
      <c r="G302" s="25">
        <v>886640</v>
      </c>
      <c r="H302" s="25">
        <v>0</v>
      </c>
      <c r="I302" s="56">
        <v>47498850</v>
      </c>
      <c r="J302" s="80">
        <v>10100344</v>
      </c>
      <c r="K302" s="96">
        <v>162983679</v>
      </c>
      <c r="L302" s="110">
        <v>115484831</v>
      </c>
      <c r="M302" s="21">
        <v>0</v>
      </c>
      <c r="N302" s="70">
        <v>0</v>
      </c>
      <c r="O302" s="25">
        <v>82735804</v>
      </c>
      <c r="P302">
        <v>1533819</v>
      </c>
      <c r="Q302">
        <v>93797059</v>
      </c>
      <c r="R302">
        <v>0</v>
      </c>
      <c r="S302" s="25">
        <v>411543</v>
      </c>
      <c r="T302" s="25">
        <v>86431093</v>
      </c>
      <c r="U302" s="25">
        <v>86431093</v>
      </c>
      <c r="V302" s="25">
        <v>0</v>
      </c>
      <c r="W302" s="25">
        <v>0</v>
      </c>
      <c r="Y302" s="25">
        <v>0</v>
      </c>
      <c r="Z302" s="25">
        <v>-2930</v>
      </c>
      <c r="AB302" s="25">
        <v>0</v>
      </c>
      <c r="AC302" s="106">
        <v>34378644</v>
      </c>
      <c r="AD302" s="31">
        <f>AC302/E302</f>
        <v>0.33522067678224721</v>
      </c>
    </row>
    <row r="303" spans="1:30">
      <c r="A303" t="s">
        <v>90</v>
      </c>
      <c r="B303">
        <v>2005</v>
      </c>
      <c r="C303" s="40">
        <v>125685315</v>
      </c>
      <c r="D303" s="31">
        <f>(C303-C302)/C303</f>
        <v>0.13412357680768036</v>
      </c>
      <c r="E303" s="40">
        <v>116459367</v>
      </c>
      <c r="F303" s="66">
        <f t="shared" ref="F303:F319" si="24">(E303/E302)</f>
        <v>1.1355767209251215</v>
      </c>
      <c r="G303" s="25">
        <v>1730432</v>
      </c>
      <c r="H303" s="25">
        <v>0</v>
      </c>
      <c r="I303" s="56">
        <v>57198803</v>
      </c>
      <c r="J303" s="80">
        <v>11406370</v>
      </c>
      <c r="K303" s="96">
        <v>170430766</v>
      </c>
      <c r="L303" s="110">
        <v>113231964</v>
      </c>
      <c r="M303" s="21">
        <f t="shared" ref="M303" si="25">(L303-L302)/L303</f>
        <v>-1.9896033950272205E-2</v>
      </c>
      <c r="N303" s="70">
        <v>0</v>
      </c>
      <c r="O303" s="25">
        <v>90411533</v>
      </c>
      <c r="P303">
        <v>1571627</v>
      </c>
      <c r="Q303">
        <v>91921989</v>
      </c>
      <c r="R303">
        <v>0</v>
      </c>
      <c r="S303" s="25">
        <v>473215</v>
      </c>
      <c r="T303" s="25">
        <v>97377370</v>
      </c>
      <c r="U303" s="25">
        <v>97377370</v>
      </c>
      <c r="V303" s="25">
        <v>0</v>
      </c>
      <c r="W303" s="25">
        <v>0</v>
      </c>
      <c r="Y303" s="25">
        <v>0</v>
      </c>
      <c r="Z303" s="25">
        <v>-4576</v>
      </c>
      <c r="AB303" s="25">
        <v>0</v>
      </c>
      <c r="AC303" s="106">
        <v>37064515</v>
      </c>
      <c r="AD303" s="31">
        <f>AC303/E303</f>
        <v>0.31826134689535107</v>
      </c>
    </row>
    <row r="304" spans="1:30">
      <c r="A304" t="s">
        <v>90</v>
      </c>
      <c r="B304">
        <v>2006</v>
      </c>
      <c r="C304" s="40">
        <v>141360417</v>
      </c>
      <c r="D304" s="31">
        <f>(C304-C303)/C304</f>
        <v>0.11088749122747707</v>
      </c>
      <c r="E304" s="40">
        <v>127419559</v>
      </c>
      <c r="F304" s="66">
        <f t="shared" si="24"/>
        <v>1.0941117256802537</v>
      </c>
      <c r="G304" s="25">
        <v>2059586</v>
      </c>
      <c r="H304" s="25">
        <v>0</v>
      </c>
      <c r="I304" s="56">
        <v>72657422</v>
      </c>
      <c r="J304" s="80">
        <v>15029206</v>
      </c>
      <c r="K304" s="96">
        <v>183194162</v>
      </c>
      <c r="L304" s="110">
        <v>110536740</v>
      </c>
      <c r="M304" s="21">
        <f t="shared" si="21"/>
        <v>-2.4383060329081534E-2</v>
      </c>
      <c r="N304" s="70">
        <v>0</v>
      </c>
      <c r="O304" s="25">
        <v>98378002</v>
      </c>
      <c r="P304">
        <v>1861632</v>
      </c>
      <c r="Q304">
        <v>89956919</v>
      </c>
      <c r="R304">
        <v>0</v>
      </c>
      <c r="T304" s="25">
        <v>105191615</v>
      </c>
      <c r="U304" s="25">
        <v>105191615</v>
      </c>
      <c r="V304" s="25">
        <v>0</v>
      </c>
      <c r="W304" s="25">
        <v>0</v>
      </c>
      <c r="Y304" s="25">
        <v>0</v>
      </c>
      <c r="Z304" s="25">
        <v>49668</v>
      </c>
      <c r="AB304" s="25">
        <v>0</v>
      </c>
      <c r="AC304" s="106">
        <v>39609013</v>
      </c>
      <c r="AD304" s="31">
        <f>AC304/E304</f>
        <v>0.31085504698693867</v>
      </c>
    </row>
    <row r="305" spans="1:30">
      <c r="A305" t="s">
        <v>90</v>
      </c>
      <c r="B305">
        <v>2007</v>
      </c>
      <c r="C305" s="40">
        <v>153204495</v>
      </c>
      <c r="D305" s="31">
        <f>(C305-C304)/C305</f>
        <v>7.7308945798228695E-2</v>
      </c>
      <c r="E305" s="40">
        <v>132941004</v>
      </c>
      <c r="F305" s="66">
        <f t="shared" si="24"/>
        <v>1.0433327900624738</v>
      </c>
      <c r="G305" s="25">
        <v>2328904</v>
      </c>
      <c r="H305" s="25">
        <v>0</v>
      </c>
      <c r="I305" s="56">
        <v>98377120</v>
      </c>
      <c r="J305" s="80">
        <v>14239386</v>
      </c>
      <c r="K305" s="96">
        <v>209579728</v>
      </c>
      <c r="L305" s="110">
        <v>111202608</v>
      </c>
      <c r="M305" s="21">
        <f t="shared" si="21"/>
        <v>5.9878811475356768E-3</v>
      </c>
      <c r="N305" s="70">
        <v>0</v>
      </c>
      <c r="O305" s="25">
        <v>110014232</v>
      </c>
      <c r="P305">
        <v>1494288</v>
      </c>
      <c r="Q305">
        <v>87896849</v>
      </c>
      <c r="R305">
        <v>0</v>
      </c>
      <c r="T305" s="25">
        <v>112478723</v>
      </c>
      <c r="U305" s="25">
        <v>112478823</v>
      </c>
      <c r="V305" s="25">
        <v>0</v>
      </c>
      <c r="W305" s="25">
        <v>0</v>
      </c>
      <c r="X305" s="25">
        <v>-30501</v>
      </c>
      <c r="Y305" s="25">
        <v>0</v>
      </c>
      <c r="Z305" s="25">
        <v>50727</v>
      </c>
      <c r="AB305" s="25">
        <v>0</v>
      </c>
      <c r="AC305" s="106">
        <v>41773481</v>
      </c>
      <c r="AD305" s="31">
        <f>AC305/E305</f>
        <v>0.31422570721671395</v>
      </c>
    </row>
    <row r="306" spans="1:30">
      <c r="A306" t="s">
        <v>90</v>
      </c>
      <c r="B306">
        <v>2008</v>
      </c>
      <c r="C306" s="40">
        <v>167488014</v>
      </c>
      <c r="D306" s="31">
        <f>(C306-C305)/C306</f>
        <v>8.5280842842879498E-2</v>
      </c>
      <c r="E306" s="40">
        <v>144490567</v>
      </c>
      <c r="F306" s="66">
        <f t="shared" si="24"/>
        <v>1.0868773565152254</v>
      </c>
      <c r="G306" s="25">
        <v>2517706</v>
      </c>
      <c r="H306" s="25">
        <v>0</v>
      </c>
      <c r="I306" s="56">
        <v>115778458</v>
      </c>
      <c r="J306" s="80">
        <v>18592628</v>
      </c>
      <c r="K306" s="96">
        <v>244683311</v>
      </c>
      <c r="L306" s="110">
        <v>128904853</v>
      </c>
      <c r="M306" s="21">
        <f t="shared" si="21"/>
        <v>0.13732799493592379</v>
      </c>
      <c r="N306" s="70">
        <v>0</v>
      </c>
      <c r="O306" s="25">
        <v>118889127</v>
      </c>
      <c r="P306">
        <v>1523003</v>
      </c>
      <c r="Q306">
        <v>85731779</v>
      </c>
      <c r="R306">
        <v>0</v>
      </c>
      <c r="T306" s="25">
        <v>123680490</v>
      </c>
      <c r="U306" s="25">
        <v>123680490</v>
      </c>
      <c r="V306" s="25">
        <v>0</v>
      </c>
      <c r="W306" s="25">
        <v>0</v>
      </c>
      <c r="X306" s="25">
        <v>-62540</v>
      </c>
      <c r="Y306" s="25">
        <v>0</v>
      </c>
      <c r="Z306" s="25">
        <v>71197</v>
      </c>
      <c r="AB306" s="25">
        <v>2526363</v>
      </c>
      <c r="AC306" s="106">
        <v>47089200</v>
      </c>
      <c r="AD306" s="31">
        <f>AC306/E306</f>
        <v>0.32589809132661235</v>
      </c>
    </row>
    <row r="307" spans="1:30">
      <c r="A307" t="s">
        <v>90</v>
      </c>
      <c r="B307">
        <v>2009</v>
      </c>
      <c r="C307" s="40">
        <v>166537598</v>
      </c>
      <c r="D307" s="31">
        <f>(C307-C306)/C307</f>
        <v>-5.7069155038491672E-3</v>
      </c>
      <c r="E307" s="40">
        <v>160278855</v>
      </c>
      <c r="F307" s="66">
        <f t="shared" si="24"/>
        <v>1.1092686417376991</v>
      </c>
      <c r="G307" s="25">
        <v>-6697743</v>
      </c>
      <c r="H307" s="25">
        <v>0</v>
      </c>
      <c r="I307" s="56">
        <v>112442136</v>
      </c>
      <c r="J307" s="80">
        <v>14487113</v>
      </c>
      <c r="K307" s="96">
        <v>248433761</v>
      </c>
      <c r="L307" s="110">
        <v>135991625</v>
      </c>
      <c r="M307" s="21">
        <f t="shared" si="21"/>
        <v>5.2111826739330458E-2</v>
      </c>
      <c r="N307" s="70">
        <v>3162</v>
      </c>
      <c r="O307" s="25">
        <v>130879171</v>
      </c>
      <c r="P307">
        <v>1410183</v>
      </c>
      <c r="Q307">
        <v>85657035</v>
      </c>
      <c r="R307">
        <v>0</v>
      </c>
      <c r="T307" s="25">
        <v>138105698</v>
      </c>
      <c r="U307" s="25">
        <v>156314332</v>
      </c>
      <c r="V307" s="25">
        <v>-4176838</v>
      </c>
      <c r="W307" s="25">
        <v>0</v>
      </c>
      <c r="X307" s="25">
        <v>-129189</v>
      </c>
      <c r="Y307" s="25">
        <v>0</v>
      </c>
      <c r="Z307" s="25">
        <v>-19097</v>
      </c>
      <c r="AB307" s="25">
        <v>-97009</v>
      </c>
      <c r="AC307" s="106">
        <v>53486874</v>
      </c>
      <c r="AD307" s="31">
        <f>AC307/E307</f>
        <v>0.33371135574932825</v>
      </c>
    </row>
    <row r="308" spans="1:30">
      <c r="A308" t="s">
        <v>90</v>
      </c>
      <c r="B308">
        <v>2010</v>
      </c>
      <c r="C308" s="40">
        <v>176874335</v>
      </c>
      <c r="D308" s="31">
        <f>(C308-C307)/C308</f>
        <v>5.8441135623209552E-2</v>
      </c>
      <c r="E308" s="40">
        <v>159449104</v>
      </c>
      <c r="F308" s="66">
        <f t="shared" si="24"/>
        <v>0.99482307881473198</v>
      </c>
      <c r="G308" s="25">
        <v>3135923</v>
      </c>
      <c r="H308" s="25">
        <v>0</v>
      </c>
      <c r="I308" s="56">
        <v>135161206</v>
      </c>
      <c r="J308" s="80">
        <v>10672790</v>
      </c>
      <c r="K308" s="96">
        <v>269064061</v>
      </c>
      <c r="L308" s="110">
        <v>133902855</v>
      </c>
      <c r="M308" s="21">
        <f t="shared" si="21"/>
        <v>-1.5599144618686434E-2</v>
      </c>
      <c r="N308" s="70">
        <v>3227</v>
      </c>
      <c r="O308" s="25">
        <v>134545111</v>
      </c>
      <c r="P308">
        <v>2027612</v>
      </c>
      <c r="Q308">
        <v>83456709</v>
      </c>
      <c r="R308">
        <v>0</v>
      </c>
      <c r="T308" s="25">
        <v>136690479</v>
      </c>
      <c r="U308" s="25">
        <v>161211543</v>
      </c>
      <c r="V308" s="25">
        <v>4992227</v>
      </c>
      <c r="W308" s="25">
        <v>0</v>
      </c>
      <c r="X308" s="25">
        <v>-98266</v>
      </c>
      <c r="Y308" s="25">
        <v>0</v>
      </c>
      <c r="Z308" s="25">
        <v>96041</v>
      </c>
      <c r="AB308" s="25">
        <v>-2225</v>
      </c>
      <c r="AC308" s="106">
        <v>48762528</v>
      </c>
      <c r="AD308" s="31">
        <f>AC308/E308</f>
        <v>0.30581876458835416</v>
      </c>
    </row>
    <row r="309" spans="1:30">
      <c r="A309" t="s">
        <v>90</v>
      </c>
      <c r="B309">
        <v>2011</v>
      </c>
      <c r="C309" s="40">
        <v>189425822</v>
      </c>
      <c r="D309" s="31">
        <f>(C309-C308)/C309</f>
        <v>6.626069702366133E-2</v>
      </c>
      <c r="E309" s="40">
        <v>166672150</v>
      </c>
      <c r="F309" s="66">
        <f t="shared" si="24"/>
        <v>1.0453000099643082</v>
      </c>
      <c r="G309" s="25">
        <v>4486134</v>
      </c>
      <c r="H309" s="25">
        <v>0</v>
      </c>
      <c r="I309" s="56">
        <v>169835972</v>
      </c>
      <c r="J309" s="80">
        <v>10945011</v>
      </c>
      <c r="K309" s="96">
        <v>336302823</v>
      </c>
      <c r="L309" s="110">
        <v>166466851</v>
      </c>
      <c r="M309" s="21">
        <f t="shared" si="21"/>
        <v>0.19561850184815474</v>
      </c>
      <c r="N309" s="70">
        <v>3351</v>
      </c>
      <c r="O309" s="25">
        <v>143704223</v>
      </c>
      <c r="P309" s="5">
        <v>2789937</v>
      </c>
      <c r="Q309">
        <v>124835315</v>
      </c>
      <c r="R309">
        <v>0</v>
      </c>
      <c r="T309" s="25">
        <v>145342829</v>
      </c>
      <c r="U309" s="25">
        <v>172120259</v>
      </c>
      <c r="V309" s="25">
        <v>6311737</v>
      </c>
      <c r="W309" s="25">
        <v>0</v>
      </c>
      <c r="X309" s="25">
        <v>-72671</v>
      </c>
      <c r="Y309" s="25">
        <v>0</v>
      </c>
      <c r="Z309" s="25">
        <v>121486</v>
      </c>
      <c r="AB309" s="25">
        <v>48815</v>
      </c>
      <c r="AC309" s="106">
        <v>51258417</v>
      </c>
      <c r="AD309" s="31">
        <f>AC309/E309</f>
        <v>0.30754038392136901</v>
      </c>
    </row>
    <row r="310" spans="1:30">
      <c r="A310" t="s">
        <v>90</v>
      </c>
      <c r="B310">
        <v>2012</v>
      </c>
      <c r="C310" s="40">
        <v>196352035</v>
      </c>
      <c r="D310" s="31">
        <f>(C310-C309)/C310</f>
        <v>3.5274465069842539E-2</v>
      </c>
      <c r="E310" s="40">
        <v>179095009</v>
      </c>
      <c r="F310" s="66">
        <f t="shared" si="24"/>
        <v>1.0745347018083105</v>
      </c>
      <c r="G310" s="25">
        <v>1183737</v>
      </c>
      <c r="H310" s="25">
        <v>0</v>
      </c>
      <c r="I310" s="56">
        <v>180516042</v>
      </c>
      <c r="J310" s="80">
        <v>12935689</v>
      </c>
      <c r="K310" s="96">
        <v>333780638</v>
      </c>
      <c r="L310" s="110">
        <v>153264596</v>
      </c>
      <c r="M310" s="21">
        <f t="shared" si="21"/>
        <v>-8.614027860680884E-2</v>
      </c>
      <c r="N310" s="70">
        <v>3351</v>
      </c>
      <c r="O310" s="25">
        <v>150236768</v>
      </c>
      <c r="P310" s="5">
        <v>2088805</v>
      </c>
      <c r="Q310">
        <v>114334341</v>
      </c>
      <c r="R310">
        <v>0</v>
      </c>
      <c r="T310" s="25">
        <v>155647231</v>
      </c>
      <c r="U310" s="25">
        <v>180430118</v>
      </c>
      <c r="V310" s="25">
        <v>3092472</v>
      </c>
      <c r="W310" s="25">
        <v>0</v>
      </c>
      <c r="X310" s="25">
        <v>-69505</v>
      </c>
      <c r="Y310" s="25">
        <v>0</v>
      </c>
      <c r="Z310" s="25">
        <v>-36739</v>
      </c>
      <c r="AB310" s="25">
        <v>-106244</v>
      </c>
      <c r="AC310" s="106">
        <v>56205517</v>
      </c>
      <c r="AD310" s="31">
        <f>AC310/E310</f>
        <v>0.31383072768934617</v>
      </c>
    </row>
    <row r="311" spans="1:30">
      <c r="A311" t="s">
        <v>90</v>
      </c>
      <c r="B311">
        <v>2013</v>
      </c>
      <c r="C311" s="40">
        <v>209448756</v>
      </c>
      <c r="D311" s="31">
        <f>(C311-C310)/C311</f>
        <v>6.2529476183663751E-2</v>
      </c>
      <c r="E311" s="40">
        <v>188432452</v>
      </c>
      <c r="F311" s="66">
        <f t="shared" si="24"/>
        <v>1.0521368130364817</v>
      </c>
      <c r="G311" s="25">
        <v>6397476</v>
      </c>
      <c r="H311" s="25">
        <v>0</v>
      </c>
      <c r="I311" s="56">
        <v>208591675</v>
      </c>
      <c r="J311" s="80">
        <v>12436911</v>
      </c>
      <c r="K311" s="96">
        <v>376276478</v>
      </c>
      <c r="L311" s="110">
        <v>167684803</v>
      </c>
      <c r="M311" s="21">
        <f t="shared" si="21"/>
        <v>8.5995908645340985E-2</v>
      </c>
      <c r="N311" s="70">
        <v>3426</v>
      </c>
      <c r="O311" s="25">
        <v>156937376</v>
      </c>
      <c r="P311" s="5">
        <v>2085168</v>
      </c>
      <c r="Q311" s="5">
        <v>110906865</v>
      </c>
      <c r="R311">
        <v>0</v>
      </c>
      <c r="T311" s="25">
        <v>165591008</v>
      </c>
      <c r="U311" s="25">
        <v>188510887</v>
      </c>
      <c r="V311" s="25">
        <v>8632779</v>
      </c>
      <c r="W311" s="25">
        <v>0</v>
      </c>
      <c r="X311" s="25">
        <v>-105969</v>
      </c>
      <c r="Y311" s="25">
        <v>0</v>
      </c>
      <c r="Z311" s="25">
        <v>-25852</v>
      </c>
      <c r="AB311" s="25">
        <v>-131821</v>
      </c>
      <c r="AC311" s="106">
        <v>59560699</v>
      </c>
      <c r="AD311" s="31">
        <f>AC311/E311</f>
        <v>0.31608514546103766</v>
      </c>
    </row>
    <row r="312" spans="1:30">
      <c r="A312" t="s">
        <v>90</v>
      </c>
      <c r="B312">
        <v>2014</v>
      </c>
      <c r="C312" s="40">
        <v>238795072</v>
      </c>
      <c r="D312" s="31">
        <f>(C312-C311)/C312</f>
        <v>0.12289330660894041</v>
      </c>
      <c r="E312" s="40">
        <v>209881922</v>
      </c>
      <c r="F312" s="66">
        <f t="shared" si="24"/>
        <v>1.1138310825568412</v>
      </c>
      <c r="G312" s="25">
        <v>9518737</v>
      </c>
      <c r="H312" s="25">
        <v>0</v>
      </c>
      <c r="I312" s="56">
        <v>245877141</v>
      </c>
      <c r="J312" s="80">
        <v>12206606</v>
      </c>
      <c r="K312" s="96">
        <v>421333358</v>
      </c>
      <c r="L312" s="110">
        <v>175456217</v>
      </c>
      <c r="M312" s="21">
        <f t="shared" si="21"/>
        <v>4.4292611187439428E-2</v>
      </c>
      <c r="N312" s="70">
        <v>3447</v>
      </c>
      <c r="O312" s="25">
        <v>178434099</v>
      </c>
      <c r="P312" s="5">
        <v>2210644</v>
      </c>
      <c r="Q312" s="5">
        <v>106978748</v>
      </c>
      <c r="R312">
        <v>0</v>
      </c>
      <c r="S312" s="25">
        <v>537854</v>
      </c>
      <c r="T312" s="25">
        <v>185733655</v>
      </c>
      <c r="U312" s="25">
        <v>215419297</v>
      </c>
      <c r="V312" s="25">
        <v>551751</v>
      </c>
      <c r="W312" s="25">
        <v>0</v>
      </c>
      <c r="X312" s="25">
        <v>-274506</v>
      </c>
      <c r="Y312" s="25">
        <v>157432</v>
      </c>
      <c r="Z312" s="25">
        <v>-8007</v>
      </c>
      <c r="AB312" s="25">
        <v>-282513</v>
      </c>
      <c r="AC312" s="106">
        <v>64595114</v>
      </c>
      <c r="AD312" s="31">
        <f>AC312/E312</f>
        <v>0.30776883203880706</v>
      </c>
    </row>
    <row r="313" spans="1:30">
      <c r="A313" t="s">
        <v>90</v>
      </c>
      <c r="B313">
        <v>2015</v>
      </c>
      <c r="C313" s="40">
        <v>267097933</v>
      </c>
      <c r="D313" s="31">
        <f>(C313-C312)/C313</f>
        <v>0.10596435802444042</v>
      </c>
      <c r="E313" s="40">
        <v>231002480</v>
      </c>
      <c r="F313" s="66">
        <f t="shared" si="24"/>
        <v>1.1006306679429017</v>
      </c>
      <c r="G313" s="25">
        <v>2114158</v>
      </c>
      <c r="H313" s="25">
        <v>0</v>
      </c>
      <c r="I313" s="56">
        <v>282005670</v>
      </c>
      <c r="J313" s="80">
        <v>17266169</v>
      </c>
      <c r="K313" s="96">
        <v>465847024</v>
      </c>
      <c r="L313" s="110">
        <v>183841354</v>
      </c>
      <c r="M313" s="21">
        <f t="shared" si="21"/>
        <v>4.5610722601618782E-2</v>
      </c>
      <c r="N313" s="70">
        <v>3696</v>
      </c>
      <c r="O313" s="25">
        <v>205883845</v>
      </c>
      <c r="P313" s="5">
        <v>2045807</v>
      </c>
      <c r="Q313" s="5">
        <v>101197611</v>
      </c>
      <c r="R313">
        <v>0</v>
      </c>
      <c r="S313" s="25">
        <v>575862</v>
      </c>
      <c r="T313" s="25">
        <v>206314768</v>
      </c>
      <c r="U313" s="25">
        <v>245354297</v>
      </c>
      <c r="V313" s="25">
        <v>4614407</v>
      </c>
      <c r="W313" s="25">
        <v>0</v>
      </c>
      <c r="X313" s="25">
        <v>-127021</v>
      </c>
      <c r="Y313" s="25">
        <v>25189</v>
      </c>
      <c r="Z313" s="25">
        <v>-9919</v>
      </c>
      <c r="AB313" s="25">
        <v>-136940</v>
      </c>
      <c r="AC313" s="106">
        <v>67060133</v>
      </c>
      <c r="AD313" s="31">
        <f>AC313/E313</f>
        <v>0.29030048941465908</v>
      </c>
    </row>
    <row r="314" spans="1:30">
      <c r="A314" t="s">
        <v>90</v>
      </c>
      <c r="B314">
        <v>2016</v>
      </c>
      <c r="C314" s="40">
        <v>286994560</v>
      </c>
      <c r="D314" s="31">
        <f>(C314-C313)/C314</f>
        <v>6.9327540563835083E-2</v>
      </c>
      <c r="E314" s="40">
        <v>248601481</v>
      </c>
      <c r="F314" s="66">
        <f t="shared" si="24"/>
        <v>1.0761853335946869</v>
      </c>
      <c r="G314" s="25">
        <v>-1684395</v>
      </c>
      <c r="H314" s="25">
        <v>0</v>
      </c>
      <c r="I314" s="56">
        <v>317053214</v>
      </c>
      <c r="J314" s="80">
        <v>16275744</v>
      </c>
      <c r="K314" s="96">
        <v>513050390</v>
      </c>
      <c r="L314" s="110">
        <v>195997176</v>
      </c>
      <c r="M314" s="21">
        <f t="shared" si="21"/>
        <v>6.2020393599956765E-2</v>
      </c>
      <c r="N314" s="70">
        <v>3813</v>
      </c>
      <c r="O314" s="25">
        <v>227687394</v>
      </c>
      <c r="P314" s="5">
        <v>2583017</v>
      </c>
      <c r="Q314" s="5">
        <v>97530029</v>
      </c>
      <c r="R314">
        <v>0</v>
      </c>
      <c r="S314" s="25">
        <v>684765</v>
      </c>
      <c r="T314" s="25">
        <v>219633243</v>
      </c>
      <c r="U314" s="25">
        <v>269266111</v>
      </c>
      <c r="V314" s="25">
        <v>1609562</v>
      </c>
      <c r="W314" s="25">
        <v>0</v>
      </c>
      <c r="X314" s="25">
        <v>-59676</v>
      </c>
      <c r="Y314" s="25">
        <v>176980</v>
      </c>
      <c r="Z314" s="25">
        <v>-97181</v>
      </c>
      <c r="AB314" s="25">
        <v>-156857</v>
      </c>
      <c r="AC314" s="106">
        <v>71080043</v>
      </c>
      <c r="AD314" s="31">
        <f>AC314/E314</f>
        <v>0.28591962812964899</v>
      </c>
    </row>
    <row r="315" spans="1:30">
      <c r="A315" t="s">
        <v>90</v>
      </c>
      <c r="B315">
        <v>2017</v>
      </c>
      <c r="C315" s="40">
        <v>312895388</v>
      </c>
      <c r="D315" s="31">
        <f>(C315-C314)/C315</f>
        <v>8.2777915537700419E-2</v>
      </c>
      <c r="E315" s="40">
        <v>271491611</v>
      </c>
      <c r="F315" s="66">
        <f t="shared" si="24"/>
        <v>1.0920755978923553</v>
      </c>
      <c r="G315" s="25">
        <v>1314062</v>
      </c>
      <c r="H315" s="25">
        <v>0</v>
      </c>
      <c r="I315" s="56">
        <v>369409612</v>
      </c>
      <c r="J315" s="80">
        <v>12200338</v>
      </c>
      <c r="K315" s="96">
        <v>660932495</v>
      </c>
      <c r="L315" s="110">
        <v>291522883</v>
      </c>
      <c r="M315" s="21">
        <f t="shared" si="21"/>
        <v>0.32767824610186774</v>
      </c>
      <c r="N315" s="70">
        <v>3973</v>
      </c>
      <c r="O315" s="25">
        <v>248285953</v>
      </c>
      <c r="P315" s="5">
        <v>2655835</v>
      </c>
      <c r="Q315" s="5">
        <v>93702446</v>
      </c>
      <c r="R315">
        <v>0</v>
      </c>
      <c r="S315" s="25">
        <v>788630</v>
      </c>
      <c r="T315" s="25">
        <v>238258807</v>
      </c>
      <c r="U315" s="25">
        <v>295663258</v>
      </c>
      <c r="V315" s="25">
        <v>4473263</v>
      </c>
      <c r="W315" s="25">
        <v>0</v>
      </c>
      <c r="X315" s="25">
        <v>237169</v>
      </c>
      <c r="Y315" s="25">
        <v>476266</v>
      </c>
      <c r="Z315" s="25">
        <v>321360</v>
      </c>
      <c r="AB315" s="25">
        <v>558529</v>
      </c>
      <c r="AC315" s="106">
        <v>76352242</v>
      </c>
      <c r="AD315" s="31">
        <f>AC315/E315</f>
        <v>0.28123241715929115</v>
      </c>
    </row>
    <row r="316" spans="1:30">
      <c r="A316" t="s">
        <v>90</v>
      </c>
      <c r="B316">
        <v>2018</v>
      </c>
      <c r="C316" s="40">
        <v>337965803</v>
      </c>
      <c r="D316" s="31">
        <f>(C316-C315)/C316</f>
        <v>7.4180330605815761E-2</v>
      </c>
      <c r="E316" s="40">
        <v>291386962</v>
      </c>
      <c r="F316" s="66">
        <f t="shared" si="24"/>
        <v>1.0732816418404914</v>
      </c>
      <c r="G316" s="25">
        <v>5490436</v>
      </c>
      <c r="H316" s="25">
        <v>0</v>
      </c>
      <c r="I316" s="56">
        <v>410782895</v>
      </c>
      <c r="J316" s="80">
        <v>12391616</v>
      </c>
      <c r="K316" s="96">
        <v>732709910</v>
      </c>
      <c r="L316" s="110">
        <v>321927015</v>
      </c>
      <c r="M316" s="21">
        <f t="shared" si="21"/>
        <v>9.4444177044290617E-2</v>
      </c>
      <c r="N316" s="70">
        <v>4391</v>
      </c>
      <c r="O316" s="25">
        <v>264703726</v>
      </c>
      <c r="P316" s="5">
        <v>2942284</v>
      </c>
      <c r="Q316" s="5">
        <v>206645051</v>
      </c>
      <c r="R316">
        <v>0</v>
      </c>
      <c r="S316" s="25">
        <v>907890</v>
      </c>
      <c r="T316" s="25">
        <v>254355128</v>
      </c>
      <c r="U316" s="25">
        <v>316308547</v>
      </c>
      <c r="V316" s="25">
        <v>9316477</v>
      </c>
      <c r="W316" s="25">
        <v>0</v>
      </c>
      <c r="X316" s="25">
        <v>-204967</v>
      </c>
      <c r="Y316" s="25">
        <v>961832</v>
      </c>
      <c r="Z316" s="25">
        <v>154130</v>
      </c>
      <c r="AB316" s="25">
        <v>-50837</v>
      </c>
      <c r="AC316" s="106">
        <v>82403745</v>
      </c>
      <c r="AD316" s="31">
        <f>AC316/E316</f>
        <v>0.28279832575350439</v>
      </c>
    </row>
    <row r="317" spans="1:30">
      <c r="A317" t="s">
        <v>90</v>
      </c>
      <c r="B317">
        <v>2019</v>
      </c>
      <c r="C317" s="40">
        <v>357941436</v>
      </c>
      <c r="D317" s="31">
        <f>(C317-C316)/C317</f>
        <v>5.580698681669255E-2</v>
      </c>
      <c r="E317" s="40">
        <v>313608325</v>
      </c>
      <c r="F317" s="66">
        <f t="shared" si="24"/>
        <v>1.0762606633031164</v>
      </c>
      <c r="G317" s="25">
        <v>170833</v>
      </c>
      <c r="H317" s="25">
        <v>0</v>
      </c>
      <c r="I317" s="56">
        <v>456487265</v>
      </c>
      <c r="J317" s="80">
        <v>15132649</v>
      </c>
      <c r="K317" s="96">
        <v>786967148</v>
      </c>
      <c r="L317" s="110">
        <v>330479883</v>
      </c>
      <c r="M317" s="21">
        <f t="shared" si="21"/>
        <v>2.5880147143479835E-2</v>
      </c>
      <c r="N317" s="70">
        <v>4746</v>
      </c>
      <c r="O317" s="25">
        <v>282820553</v>
      </c>
      <c r="P317" s="5">
        <v>3270304</v>
      </c>
      <c r="Q317" s="5">
        <v>200786486</v>
      </c>
      <c r="R317">
        <v>0</v>
      </c>
      <c r="S317" s="25">
        <v>876433</v>
      </c>
      <c r="T317" s="25">
        <v>274279984</v>
      </c>
      <c r="U317" s="25">
        <v>337372275</v>
      </c>
      <c r="V317" s="25">
        <v>5523824</v>
      </c>
      <c r="W317" s="25">
        <v>0</v>
      </c>
      <c r="X317" s="25">
        <v>-108563</v>
      </c>
      <c r="Y317" s="25">
        <v>409643</v>
      </c>
      <c r="Z317" s="25">
        <v>21251</v>
      </c>
      <c r="AB317" s="25">
        <v>-87312</v>
      </c>
      <c r="AC317" s="106">
        <v>89766497</v>
      </c>
      <c r="AD317" s="31">
        <f>AC317/E317</f>
        <v>0.28623760864766584</v>
      </c>
    </row>
    <row r="318" spans="1:30">
      <c r="A318" t="s">
        <v>90</v>
      </c>
      <c r="B318">
        <v>2020</v>
      </c>
      <c r="C318" s="40">
        <v>378358523</v>
      </c>
      <c r="D318" s="31">
        <f>(C318-C317)/C318</f>
        <v>5.3962275880858113E-2</v>
      </c>
      <c r="E318" s="40">
        <v>327336916</v>
      </c>
      <c r="F318" s="66">
        <f t="shared" si="24"/>
        <v>1.0437762326621909</v>
      </c>
      <c r="G318" s="25">
        <v>2468980</v>
      </c>
      <c r="H318" s="25">
        <v>0</v>
      </c>
      <c r="I318" s="56">
        <v>506830093</v>
      </c>
      <c r="J318" s="80">
        <v>17624249</v>
      </c>
      <c r="K318" s="96">
        <v>899337453</v>
      </c>
      <c r="L318" s="110">
        <v>392507360</v>
      </c>
      <c r="M318" s="21">
        <f t="shared" si="21"/>
        <v>0.15802882524292028</v>
      </c>
      <c r="N318" s="70">
        <v>5054</v>
      </c>
      <c r="O318" s="25">
        <v>306838326</v>
      </c>
      <c r="P318" s="5">
        <v>3746891</v>
      </c>
      <c r="Q318" s="5">
        <v>194837756</v>
      </c>
      <c r="R318">
        <v>0</v>
      </c>
      <c r="S318" s="25">
        <v>935357</v>
      </c>
      <c r="T318" s="25">
        <v>285686591</v>
      </c>
      <c r="U318" s="25">
        <v>353026896</v>
      </c>
      <c r="V318" s="25">
        <v>7791669</v>
      </c>
      <c r="W318" s="25">
        <v>0</v>
      </c>
      <c r="X318" s="25">
        <v>-181515</v>
      </c>
      <c r="Y318" s="25">
        <v>263672</v>
      </c>
      <c r="Z318" s="25">
        <v>97224</v>
      </c>
      <c r="AB318" s="25">
        <v>-84291</v>
      </c>
      <c r="AC318" s="106">
        <v>93637384</v>
      </c>
      <c r="AD318" s="31">
        <f>AC318/E318</f>
        <v>0.2860581236734081</v>
      </c>
    </row>
    <row r="319" spans="1:30">
      <c r="A319" t="s">
        <v>90</v>
      </c>
      <c r="B319">
        <v>2021</v>
      </c>
      <c r="C319" s="40">
        <v>421283865</v>
      </c>
      <c r="D319" s="31">
        <f>(C319-C318)/C319</f>
        <v>0.10189173041317402</v>
      </c>
      <c r="E319" s="40">
        <v>355369225</v>
      </c>
      <c r="F319" s="66">
        <f t="shared" si="24"/>
        <v>1.0856374812305007</v>
      </c>
      <c r="G319" s="25">
        <v>7157234</v>
      </c>
      <c r="H319" s="25">
        <v>0</v>
      </c>
      <c r="I319" s="56">
        <v>612236055</v>
      </c>
      <c r="J319" s="80">
        <v>24155650</v>
      </c>
      <c r="K319" s="96">
        <v>1111844397</v>
      </c>
      <c r="L319" s="110">
        <v>499608342</v>
      </c>
      <c r="M319" s="21">
        <f t="shared" si="21"/>
        <v>0.21436988335955368</v>
      </c>
      <c r="N319" s="70">
        <v>4710</v>
      </c>
      <c r="O319" s="25">
        <v>330358659</v>
      </c>
      <c r="P319" s="5">
        <v>5655513</v>
      </c>
      <c r="Q319" s="5">
        <v>337284918</v>
      </c>
      <c r="R319">
        <v>0</v>
      </c>
      <c r="S319" s="25">
        <v>1904027</v>
      </c>
      <c r="T319" s="25">
        <v>314518168</v>
      </c>
      <c r="U319" s="25">
        <v>385470721</v>
      </c>
      <c r="V319" s="25">
        <v>11788074</v>
      </c>
      <c r="W319" s="25">
        <v>0</v>
      </c>
      <c r="X319" s="25">
        <v>-238520</v>
      </c>
      <c r="Y319" s="25">
        <v>182433</v>
      </c>
      <c r="Z319" s="25">
        <v>107940</v>
      </c>
      <c r="AB319" s="25">
        <v>-130580</v>
      </c>
      <c r="AC319" s="106">
        <v>91799590</v>
      </c>
      <c r="AD319" s="31">
        <f>AC319/E319</f>
        <v>0.25832172158407923</v>
      </c>
    </row>
    <row r="320" spans="1:30">
      <c r="A320" t="s">
        <v>90</v>
      </c>
      <c r="B320">
        <v>2022</v>
      </c>
      <c r="C320" s="40">
        <v>476875710</v>
      </c>
      <c r="D320" s="31">
        <f>(C320-C319)/C320</f>
        <v>0.11657512394581808</v>
      </c>
      <c r="E320" s="40">
        <v>399996051</v>
      </c>
      <c r="F320" s="66">
        <f>(E320/E319)</f>
        <v>1.1255787582619177</v>
      </c>
      <c r="G320" s="25">
        <v>1393812</v>
      </c>
      <c r="H320" s="25">
        <v>0</v>
      </c>
      <c r="I320" s="56">
        <v>665868164</v>
      </c>
      <c r="J320" s="80">
        <v>38218815</v>
      </c>
      <c r="K320" s="96">
        <v>1267127752</v>
      </c>
      <c r="L320" s="110">
        <v>601259588</v>
      </c>
      <c r="M320" s="21">
        <f t="shared" si="21"/>
        <v>0.16906382539050671</v>
      </c>
      <c r="N320" s="70">
        <v>5072</v>
      </c>
      <c r="O320" s="25">
        <v>358990385</v>
      </c>
      <c r="P320" s="5">
        <v>4215045</v>
      </c>
      <c r="Q320">
        <v>439013265</v>
      </c>
      <c r="R320">
        <v>0</v>
      </c>
      <c r="S320" s="25">
        <v>1186855</v>
      </c>
      <c r="T320" s="25">
        <v>354826621</v>
      </c>
      <c r="U320" s="25">
        <v>428326581</v>
      </c>
      <c r="V320" s="25">
        <v>10300941</v>
      </c>
      <c r="W320" s="25">
        <v>0</v>
      </c>
      <c r="X320" s="25">
        <v>-144147</v>
      </c>
      <c r="Y320" s="25">
        <v>419513</v>
      </c>
      <c r="Z320" s="25">
        <v>173520</v>
      </c>
      <c r="AB320" s="25">
        <v>29373</v>
      </c>
      <c r="AC320" s="106">
        <v>102767001</v>
      </c>
      <c r="AD320" s="31">
        <f>AC320/E320</f>
        <v>0.25692003894308446</v>
      </c>
    </row>
    <row r="321" spans="1:30">
      <c r="A321" t="s">
        <v>90</v>
      </c>
      <c r="B321">
        <v>2023</v>
      </c>
      <c r="C321" s="40">
        <v>509040952</v>
      </c>
      <c r="D321" s="31">
        <f>(C321-C320)/C321</f>
        <v>6.3187925988320084E-2</v>
      </c>
      <c r="E321" s="40">
        <v>424623112</v>
      </c>
      <c r="F321" s="66">
        <f>(E321/E320)</f>
        <v>1.0615682603326502</v>
      </c>
      <c r="G321" s="25">
        <v>-926094</v>
      </c>
      <c r="H321" s="25">
        <v>0</v>
      </c>
      <c r="I321" s="56">
        <v>767621505</v>
      </c>
      <c r="J321" s="80">
        <v>23827438</v>
      </c>
      <c r="K321" s="96">
        <v>1356203738</v>
      </c>
      <c r="L321" s="110">
        <v>588582233</v>
      </c>
      <c r="M321" s="21">
        <f t="shared" si="21"/>
        <v>-2.1538799999761462E-2</v>
      </c>
      <c r="N321" s="70">
        <v>5403</v>
      </c>
      <c r="O321" s="25">
        <v>395297628</v>
      </c>
      <c r="P321" s="5">
        <v>4518600</v>
      </c>
      <c r="Q321">
        <v>428023075</v>
      </c>
      <c r="R321">
        <v>0</v>
      </c>
      <c r="S321" s="25">
        <v>1272604</v>
      </c>
      <c r="T321" s="25">
        <v>379945653</v>
      </c>
      <c r="U321" s="25">
        <v>471698261</v>
      </c>
      <c r="V321" s="25">
        <v>13504882</v>
      </c>
      <c r="W321" s="25">
        <v>0</v>
      </c>
      <c r="X321" s="25">
        <v>-172113</v>
      </c>
      <c r="Y321" s="25">
        <v>522502</v>
      </c>
      <c r="Z321" s="25">
        <v>182484</v>
      </c>
      <c r="AB321" s="25">
        <v>10371</v>
      </c>
      <c r="AC321" s="106">
        <v>111185231</v>
      </c>
      <c r="AD321" s="31">
        <f>AC321/E321</f>
        <v>0.26184451071518688</v>
      </c>
    </row>
    <row r="322" spans="1:30">
      <c r="A322" t="s">
        <v>91</v>
      </c>
      <c r="B322">
        <v>2004</v>
      </c>
      <c r="C322" s="40">
        <v>122423426</v>
      </c>
      <c r="D322" s="31">
        <v>0</v>
      </c>
      <c r="E322" s="40">
        <v>118380218</v>
      </c>
      <c r="F322" s="31">
        <f>(E322/C322)</f>
        <v>0.9669735757925938</v>
      </c>
      <c r="G322" s="25">
        <v>4084076</v>
      </c>
      <c r="H322" s="25">
        <v>0</v>
      </c>
      <c r="I322" s="56">
        <v>86978703</v>
      </c>
      <c r="J322" s="80">
        <v>7083268</v>
      </c>
      <c r="K322" s="96">
        <v>153931598</v>
      </c>
      <c r="L322" s="110">
        <v>55878797</v>
      </c>
      <c r="M322" s="21">
        <v>0</v>
      </c>
      <c r="N322" s="70">
        <v>0</v>
      </c>
      <c r="O322" s="25">
        <v>101625029</v>
      </c>
      <c r="P322" s="32">
        <v>45863196</v>
      </c>
      <c r="Q322" s="32">
        <v>53494345</v>
      </c>
      <c r="R322" s="32">
        <v>0</v>
      </c>
      <c r="S322" s="25">
        <v>0</v>
      </c>
      <c r="T322" s="25">
        <v>101625029</v>
      </c>
      <c r="U322" s="25">
        <v>101625029</v>
      </c>
      <c r="V322" s="25">
        <v>697276</v>
      </c>
      <c r="W322" s="25">
        <v>0</v>
      </c>
      <c r="X322" s="25">
        <v>0</v>
      </c>
      <c r="Y322" s="25">
        <v>0</v>
      </c>
      <c r="Z322" s="25">
        <v>0</v>
      </c>
      <c r="AA322" s="25">
        <v>0</v>
      </c>
      <c r="AB322" s="25">
        <v>3018113</v>
      </c>
      <c r="AC322" s="106">
        <v>34597681</v>
      </c>
      <c r="AD322" s="31">
        <f>AC322/E322</f>
        <v>0.29225897353897423</v>
      </c>
    </row>
    <row r="323" spans="1:30">
      <c r="A323" t="s">
        <v>91</v>
      </c>
      <c r="B323">
        <v>2005</v>
      </c>
      <c r="C323" s="40">
        <v>128121025</v>
      </c>
      <c r="D323" s="31">
        <f>(C323-C322)/C323</f>
        <v>4.4470445034294724E-2</v>
      </c>
      <c r="E323" s="40">
        <v>123336318</v>
      </c>
      <c r="F323" s="31">
        <f>(E323/C323)</f>
        <v>0.96265478675338412</v>
      </c>
      <c r="G323" s="25">
        <v>958428</v>
      </c>
      <c r="H323" s="25">
        <v>0</v>
      </c>
      <c r="I323" s="56">
        <v>96066184</v>
      </c>
      <c r="J323" s="80">
        <v>7156103</v>
      </c>
      <c r="K323" s="96">
        <v>163380830</v>
      </c>
      <c r="L323" s="110">
        <v>59544310</v>
      </c>
      <c r="M323" s="21">
        <f t="shared" ref="M323" si="26">(L323-L322)/L323</f>
        <v>6.1559416844363467E-2</v>
      </c>
      <c r="N323" s="70">
        <v>0</v>
      </c>
      <c r="O323" s="25">
        <v>104956511</v>
      </c>
      <c r="P323" s="32">
        <v>47730099</v>
      </c>
      <c r="Q323" s="32">
        <v>58679443</v>
      </c>
      <c r="R323" s="32">
        <v>0</v>
      </c>
      <c r="S323" s="25">
        <v>0</v>
      </c>
      <c r="T323" s="25">
        <v>104956511</v>
      </c>
      <c r="U323" s="25">
        <v>104956511</v>
      </c>
      <c r="V323" s="25">
        <v>1309208</v>
      </c>
      <c r="W323" s="25">
        <v>0</v>
      </c>
      <c r="X323" s="25">
        <v>0</v>
      </c>
      <c r="Y323" s="25">
        <v>0</v>
      </c>
      <c r="Z323" s="25">
        <v>0</v>
      </c>
      <c r="AA323" s="25">
        <v>0</v>
      </c>
      <c r="AB323" s="25">
        <v>3498875</v>
      </c>
      <c r="AC323" s="106">
        <v>34773335</v>
      </c>
      <c r="AD323" s="31">
        <f>AC323/E323</f>
        <v>0.28193913653235536</v>
      </c>
    </row>
    <row r="324" spans="1:30">
      <c r="A324" t="s">
        <v>91</v>
      </c>
      <c r="B324">
        <v>2006</v>
      </c>
      <c r="C324" s="40">
        <v>134081976</v>
      </c>
      <c r="D324" s="31">
        <f>(C324-C323)/C324</f>
        <v>4.4457511574859249E-2</v>
      </c>
      <c r="E324" s="40">
        <v>130756784</v>
      </c>
      <c r="F324" s="31">
        <f>(E324/C324)</f>
        <v>0.97520030581888206</v>
      </c>
      <c r="G324" s="25">
        <v>1531233</v>
      </c>
      <c r="H324" s="25">
        <v>0</v>
      </c>
      <c r="I324" s="56">
        <v>105276817</v>
      </c>
      <c r="J324" s="80">
        <v>6997922</v>
      </c>
      <c r="K324" s="96">
        <v>174437385</v>
      </c>
      <c r="L324" s="110">
        <v>68210625</v>
      </c>
      <c r="M324" s="21">
        <f t="shared" si="21"/>
        <v>0.12705227374767494</v>
      </c>
      <c r="N324" s="70">
        <v>3147</v>
      </c>
      <c r="O324" s="25">
        <v>110441778</v>
      </c>
      <c r="P324" s="32">
        <v>50204331</v>
      </c>
      <c r="Q324" s="32">
        <v>59364943</v>
      </c>
      <c r="R324" s="32">
        <v>0</v>
      </c>
      <c r="S324" s="25">
        <v>364841</v>
      </c>
      <c r="T324" s="25">
        <v>110441778</v>
      </c>
      <c r="U324" s="25">
        <v>110441778</v>
      </c>
      <c r="V324" s="25">
        <v>1146355</v>
      </c>
      <c r="W324" s="25">
        <v>0</v>
      </c>
      <c r="X324" s="25">
        <v>0</v>
      </c>
      <c r="Y324" s="25">
        <v>0</v>
      </c>
      <c r="Z324" s="25">
        <v>0</v>
      </c>
      <c r="AA324" s="25">
        <v>0</v>
      </c>
      <c r="AB324" s="25">
        <v>3435688</v>
      </c>
      <c r="AC324" s="106">
        <v>36824664</v>
      </c>
      <c r="AD324" s="31">
        <f>AC324/E324</f>
        <v>0.28162717737077414</v>
      </c>
    </row>
    <row r="325" spans="1:30">
      <c r="A325" t="s">
        <v>91</v>
      </c>
      <c r="B325">
        <v>2007</v>
      </c>
      <c r="C325" s="40">
        <v>143588076</v>
      </c>
      <c r="D325" s="31">
        <f>(C325-C324)/C325</f>
        <v>6.6203965293051212E-2</v>
      </c>
      <c r="E325" s="40">
        <v>137049742</v>
      </c>
      <c r="F325" s="31">
        <f>(E325/C325)</f>
        <v>0.9544646451004748</v>
      </c>
      <c r="G325" s="25">
        <v>1145332</v>
      </c>
      <c r="H325" s="25">
        <v>0</v>
      </c>
      <c r="I325" s="56">
        <v>118191954</v>
      </c>
      <c r="J325" s="80">
        <v>8368650</v>
      </c>
      <c r="K325" s="96">
        <v>187474457</v>
      </c>
      <c r="L325" s="110">
        <v>71464561</v>
      </c>
      <c r="M325" s="21">
        <f t="shared" si="21"/>
        <v>4.5532162437827053E-2</v>
      </c>
      <c r="N325" s="70">
        <v>3210</v>
      </c>
      <c r="O325" s="25">
        <v>117319949</v>
      </c>
      <c r="P325" s="32">
        <v>52453824</v>
      </c>
      <c r="Q325" s="32">
        <v>58907808</v>
      </c>
      <c r="R325" s="32">
        <v>0</v>
      </c>
      <c r="S325" s="25">
        <v>393721</v>
      </c>
      <c r="T325" s="25">
        <v>117319949</v>
      </c>
      <c r="U325" s="25">
        <v>117319949</v>
      </c>
      <c r="V325" s="25">
        <v>1194213</v>
      </c>
      <c r="W325" s="25">
        <v>0</v>
      </c>
      <c r="X325" s="25">
        <v>0</v>
      </c>
      <c r="Y325" s="25">
        <v>0</v>
      </c>
      <c r="Z325" s="25">
        <v>0</v>
      </c>
      <c r="AA325" s="25">
        <v>0</v>
      </c>
      <c r="AB325" s="25">
        <v>1765284</v>
      </c>
      <c r="AC325" s="106">
        <v>39573882</v>
      </c>
      <c r="AD325" s="31">
        <f>AC325/E325</f>
        <v>0.28875561108316422</v>
      </c>
    </row>
    <row r="326" spans="1:30">
      <c r="A326" t="s">
        <v>91</v>
      </c>
      <c r="B326">
        <v>2008</v>
      </c>
      <c r="C326" s="40">
        <v>161188268</v>
      </c>
      <c r="D326" s="31">
        <f>(C326-C325)/C326</f>
        <v>0.10919027928260883</v>
      </c>
      <c r="E326" s="40">
        <v>145778157</v>
      </c>
      <c r="F326" s="31">
        <f>(E326/C326)</f>
        <v>0.90439681999684984</v>
      </c>
      <c r="G326" s="25">
        <v>884114</v>
      </c>
      <c r="H326" s="25">
        <v>0</v>
      </c>
      <c r="I326" s="56">
        <v>121664031</v>
      </c>
      <c r="J326" s="80">
        <v>10442592</v>
      </c>
      <c r="K326" s="96">
        <v>205162696</v>
      </c>
      <c r="L326" s="110">
        <v>77889535</v>
      </c>
      <c r="M326" s="21">
        <f t="shared" si="21"/>
        <v>8.2488282925299278E-2</v>
      </c>
      <c r="N326" s="70">
        <v>3234</v>
      </c>
      <c r="O326" s="25">
        <v>135129309</v>
      </c>
      <c r="P326" s="32">
        <v>55424761</v>
      </c>
      <c r="Q326" s="32">
        <v>69217632</v>
      </c>
      <c r="R326" s="32">
        <v>0</v>
      </c>
      <c r="S326" s="25">
        <v>404093</v>
      </c>
      <c r="T326" s="25">
        <v>125504324</v>
      </c>
      <c r="U326" s="25">
        <v>135129309</v>
      </c>
      <c r="V326" s="25">
        <v>1804165</v>
      </c>
      <c r="W326" s="25">
        <v>0</v>
      </c>
      <c r="X326" s="25">
        <v>0</v>
      </c>
      <c r="Y326" s="25">
        <v>0</v>
      </c>
      <c r="Z326" s="25">
        <v>0</v>
      </c>
      <c r="AA326" s="25">
        <v>0</v>
      </c>
      <c r="AB326" s="25">
        <v>3812263</v>
      </c>
      <c r="AC326" s="106">
        <v>42115242</v>
      </c>
      <c r="AD326" s="31">
        <f>AC326/E326</f>
        <v>0.28889953657460493</v>
      </c>
    </row>
    <row r="327" spans="1:30">
      <c r="A327" t="s">
        <v>91</v>
      </c>
      <c r="B327">
        <v>2009</v>
      </c>
      <c r="C327" s="40">
        <v>159154630</v>
      </c>
      <c r="D327" s="31">
        <f>(C327-C326)/C327</f>
        <v>-1.2777749538294927E-2</v>
      </c>
      <c r="E327" s="40">
        <v>149921515</v>
      </c>
      <c r="F327" s="31">
        <f>(E327/C327)</f>
        <v>0.94198651336753447</v>
      </c>
      <c r="G327" s="25">
        <v>3120789</v>
      </c>
      <c r="H327" s="25">
        <v>0</v>
      </c>
      <c r="I327" s="56">
        <v>109404383</v>
      </c>
      <c r="J327" s="80">
        <v>14185421</v>
      </c>
      <c r="K327" s="96">
        <v>209256815</v>
      </c>
      <c r="L327" s="110">
        <v>78124272</v>
      </c>
      <c r="M327" s="21">
        <f t="shared" si="21"/>
        <v>3.0046615986386409E-3</v>
      </c>
      <c r="N327" s="70">
        <v>3294</v>
      </c>
      <c r="O327" s="25">
        <v>136522881</v>
      </c>
      <c r="P327" s="32">
        <v>56188531</v>
      </c>
      <c r="Q327" s="32">
        <v>68157062</v>
      </c>
      <c r="R327" s="32">
        <v>0</v>
      </c>
      <c r="S327" s="25">
        <v>414640</v>
      </c>
      <c r="T327" s="25">
        <v>127588514</v>
      </c>
      <c r="U327" s="25">
        <v>136522881</v>
      </c>
      <c r="V327" s="25">
        <v>987712</v>
      </c>
      <c r="W327" s="25">
        <v>0</v>
      </c>
      <c r="X327" s="25">
        <v>0</v>
      </c>
      <c r="Y327" s="25">
        <v>0</v>
      </c>
      <c r="Z327" s="25">
        <v>0</v>
      </c>
      <c r="AA327" s="25">
        <v>0</v>
      </c>
      <c r="AB327" s="25">
        <v>7458916</v>
      </c>
      <c r="AC327" s="106">
        <v>43931617</v>
      </c>
      <c r="AD327" s="31">
        <f>AC327/E327</f>
        <v>0.29303077013329276</v>
      </c>
    </row>
    <row r="328" spans="1:30">
      <c r="A328" t="s">
        <v>91</v>
      </c>
      <c r="B328">
        <v>2010</v>
      </c>
      <c r="C328" s="40">
        <v>155379340</v>
      </c>
      <c r="D328" s="31">
        <f>(C328-C327)/C328</f>
        <v>-2.4297245695598914E-2</v>
      </c>
      <c r="E328" s="40">
        <v>150829279</v>
      </c>
      <c r="F328" s="31">
        <f>(E328/C328)</f>
        <v>0.97071643501639282</v>
      </c>
      <c r="G328" s="25">
        <v>6139775</v>
      </c>
      <c r="H328" s="25">
        <v>0</v>
      </c>
      <c r="I328" s="56">
        <v>116231288</v>
      </c>
      <c r="J328" s="80">
        <v>13574920</v>
      </c>
      <c r="K328" s="96">
        <v>215168588</v>
      </c>
      <c r="L328" s="110">
        <v>77204984</v>
      </c>
      <c r="M328" s="21">
        <f t="shared" si="21"/>
        <v>-1.1907106929780595E-2</v>
      </c>
      <c r="N328" s="70">
        <v>3336</v>
      </c>
      <c r="O328" s="25">
        <v>133818097</v>
      </c>
      <c r="P328" s="32">
        <v>56841729</v>
      </c>
      <c r="Q328" s="32">
        <v>65843705</v>
      </c>
      <c r="R328" s="32">
        <v>0</v>
      </c>
      <c r="S328" s="25">
        <v>422924</v>
      </c>
      <c r="T328" s="25">
        <v>127882820</v>
      </c>
      <c r="U328" s="25">
        <v>133818097</v>
      </c>
      <c r="V328" s="25">
        <v>1544175</v>
      </c>
      <c r="W328" s="25">
        <v>0</v>
      </c>
      <c r="X328" s="25">
        <v>0</v>
      </c>
      <c r="Y328" s="25">
        <v>0</v>
      </c>
      <c r="Z328" s="25">
        <v>0</v>
      </c>
      <c r="AA328" s="25">
        <v>0</v>
      </c>
      <c r="AB328" s="25">
        <v>6016073</v>
      </c>
      <c r="AC328" s="106">
        <v>44082180</v>
      </c>
      <c r="AD328" s="31">
        <f>AC328/E328</f>
        <v>0.29226540292617853</v>
      </c>
    </row>
    <row r="329" spans="1:30">
      <c r="A329" t="s">
        <v>91</v>
      </c>
      <c r="B329">
        <v>2011</v>
      </c>
      <c r="C329" s="40">
        <v>156920831</v>
      </c>
      <c r="D329" s="31">
        <f>(C329-C328)/C329</f>
        <v>9.8233675553247614E-3</v>
      </c>
      <c r="E329" s="40">
        <v>152160135</v>
      </c>
      <c r="F329" s="31">
        <f>(E329/C329)</f>
        <v>0.96966179716445677</v>
      </c>
      <c r="G329" s="25">
        <v>4500576</v>
      </c>
      <c r="H329" s="25">
        <v>0</v>
      </c>
      <c r="I329" s="56">
        <v>130425958</v>
      </c>
      <c r="J329" s="80">
        <v>13015442</v>
      </c>
      <c r="K329" s="96">
        <v>222572193</v>
      </c>
      <c r="L329" s="110">
        <v>77316028</v>
      </c>
      <c r="M329" s="21">
        <f t="shared" si="21"/>
        <v>1.4362351878707479E-3</v>
      </c>
      <c r="N329" s="70">
        <v>3337</v>
      </c>
      <c r="O329" s="25">
        <v>136507021</v>
      </c>
      <c r="P329" s="32">
        <v>57801562</v>
      </c>
      <c r="Q329" s="32">
        <v>64794845</v>
      </c>
      <c r="R329" s="32">
        <v>0</v>
      </c>
      <c r="S329" s="25">
        <v>429724</v>
      </c>
      <c r="T329" s="25">
        <v>132145086</v>
      </c>
      <c r="U329" s="25">
        <v>136507021</v>
      </c>
      <c r="V329" s="25">
        <v>1799230</v>
      </c>
      <c r="W329" s="25">
        <v>0</v>
      </c>
      <c r="X329" s="25">
        <v>0</v>
      </c>
      <c r="Y329" s="25">
        <v>0</v>
      </c>
      <c r="Z329" s="25">
        <v>0</v>
      </c>
      <c r="AA329" s="25">
        <v>0</v>
      </c>
      <c r="AB329" s="25">
        <v>5598138</v>
      </c>
      <c r="AC329" s="106">
        <v>45930304</v>
      </c>
      <c r="AD329" s="31">
        <f>AC329/E329</f>
        <v>0.3018550423867592</v>
      </c>
    </row>
    <row r="330" spans="1:30">
      <c r="A330" t="s">
        <v>91</v>
      </c>
      <c r="B330">
        <v>2012</v>
      </c>
      <c r="C330" s="40">
        <v>160640905</v>
      </c>
      <c r="D330" s="31">
        <f>(C330-C329)/C330</f>
        <v>2.3157700711409712E-2</v>
      </c>
      <c r="E330" s="40">
        <v>155906968</v>
      </c>
      <c r="F330" s="31">
        <f>(E330/C330)</f>
        <v>0.97053093668763879</v>
      </c>
      <c r="G330" s="25">
        <v>1489246</v>
      </c>
      <c r="H330" s="25">
        <v>0</v>
      </c>
      <c r="I330" s="56">
        <v>142918473</v>
      </c>
      <c r="J330" s="80">
        <v>14733903</v>
      </c>
      <c r="K330" s="96">
        <v>233631964</v>
      </c>
      <c r="L330" s="110">
        <v>83650135</v>
      </c>
      <c r="M330" s="21">
        <f t="shared" si="21"/>
        <v>7.572141993554464E-2</v>
      </c>
      <c r="N330" s="70">
        <v>3375</v>
      </c>
      <c r="O330" s="25">
        <v>140606194</v>
      </c>
      <c r="P330" s="32">
        <v>60916086</v>
      </c>
      <c r="Q330" s="32">
        <v>64815724</v>
      </c>
      <c r="R330" s="32">
        <v>0</v>
      </c>
      <c r="S330" s="25">
        <v>430587</v>
      </c>
      <c r="T330" s="25">
        <v>133963413</v>
      </c>
      <c r="U330" s="25">
        <v>140606194</v>
      </c>
      <c r="V330" s="25">
        <v>1461144</v>
      </c>
      <c r="W330" s="25">
        <v>0</v>
      </c>
      <c r="X330" s="25">
        <v>0</v>
      </c>
      <c r="Y330" s="25">
        <v>0</v>
      </c>
      <c r="Z330" s="25">
        <v>0</v>
      </c>
      <c r="AA330" s="25">
        <v>0</v>
      </c>
      <c r="AB330" s="25">
        <v>4380109</v>
      </c>
      <c r="AC330" s="106">
        <v>47475592</v>
      </c>
      <c r="AD330" s="31">
        <f>AC330/E330</f>
        <v>0.30451231660152611</v>
      </c>
    </row>
    <row r="331" spans="1:30">
      <c r="A331" t="s">
        <v>91</v>
      </c>
      <c r="B331">
        <v>2013</v>
      </c>
      <c r="C331" s="40">
        <v>157021987</v>
      </c>
      <c r="D331" s="31">
        <f>(C331-C330)/C331</f>
        <v>-2.3047205484668844E-2</v>
      </c>
      <c r="E331" s="40">
        <v>152835230</v>
      </c>
      <c r="F331" s="31">
        <f>(E331/C331)</f>
        <v>0.97333649204171646</v>
      </c>
      <c r="G331" s="25">
        <v>971214</v>
      </c>
      <c r="H331" s="25">
        <v>0</v>
      </c>
      <c r="I331" s="56">
        <v>152312989</v>
      </c>
      <c r="J331" s="80">
        <v>14248489</v>
      </c>
      <c r="K331" s="96">
        <v>242958443</v>
      </c>
      <c r="L331" s="110">
        <v>90645454</v>
      </c>
      <c r="M331" s="21">
        <f t="shared" si="21"/>
        <v>7.7172309159596691E-2</v>
      </c>
      <c r="N331" s="70">
        <v>3375</v>
      </c>
      <c r="O331" s="25">
        <v>140893249</v>
      </c>
      <c r="P331" s="32">
        <v>61460384</v>
      </c>
      <c r="Q331" s="32">
        <v>61506820</v>
      </c>
      <c r="R331" s="32">
        <v>0</v>
      </c>
      <c r="S331" s="25">
        <v>430587</v>
      </c>
      <c r="T331" s="25">
        <v>132955392</v>
      </c>
      <c r="U331" s="25">
        <v>140893249</v>
      </c>
      <c r="V331" s="25">
        <v>1880249</v>
      </c>
      <c r="W331" s="25">
        <v>0</v>
      </c>
      <c r="X331" s="25">
        <v>395983</v>
      </c>
      <c r="Y331" s="25">
        <v>4953696</v>
      </c>
      <c r="Z331" s="25">
        <v>395983</v>
      </c>
      <c r="AA331" s="25">
        <v>31264240</v>
      </c>
      <c r="AB331" s="25">
        <v>1484266</v>
      </c>
      <c r="AC331" s="106">
        <v>48079415</v>
      </c>
      <c r="AD331" s="31">
        <f>AC331/E331</f>
        <v>0.31458332610877743</v>
      </c>
    </row>
    <row r="332" spans="1:30">
      <c r="A332" t="s">
        <v>91</v>
      </c>
      <c r="B332">
        <v>2014</v>
      </c>
      <c r="C332" s="40">
        <v>157821326</v>
      </c>
      <c r="D332" s="31">
        <f>(C332-C331)/C332</f>
        <v>5.0648351541540083E-3</v>
      </c>
      <c r="E332" s="40">
        <v>152663561</v>
      </c>
      <c r="F332" s="31">
        <f>(E332/C332)</f>
        <v>0.96731896042997378</v>
      </c>
      <c r="G332" s="25">
        <v>1507265</v>
      </c>
      <c r="H332" s="25">
        <v>0</v>
      </c>
      <c r="I332" s="56">
        <v>165229701</v>
      </c>
      <c r="J332" s="80">
        <v>11609435</v>
      </c>
      <c r="K332" s="96">
        <v>253155569</v>
      </c>
      <c r="L332" s="110">
        <v>87925868</v>
      </c>
      <c r="M332" s="21">
        <f t="shared" si="21"/>
        <v>-3.0930442449541698E-2</v>
      </c>
      <c r="N332" s="70">
        <v>3360</v>
      </c>
      <c r="O332" s="25">
        <v>142886323</v>
      </c>
      <c r="P332" s="32">
        <v>65359769</v>
      </c>
      <c r="Q332" s="32">
        <v>60064562</v>
      </c>
      <c r="R332" s="32">
        <v>0</v>
      </c>
      <c r="S332" s="25">
        <v>109593</v>
      </c>
      <c r="T332" s="25">
        <v>133963413</v>
      </c>
      <c r="U332" s="25">
        <v>142886323</v>
      </c>
      <c r="V332" s="25">
        <v>3341459</v>
      </c>
      <c r="W332" s="25">
        <v>0</v>
      </c>
      <c r="X332" s="25">
        <v>-17891</v>
      </c>
      <c r="Y332" s="25">
        <v>0</v>
      </c>
      <c r="Z332" s="25">
        <v>0</v>
      </c>
      <c r="AA332" s="25">
        <v>31960696</v>
      </c>
      <c r="AB332" s="25">
        <v>0</v>
      </c>
      <c r="AC332" s="106">
        <v>48327897</v>
      </c>
      <c r="AD332" s="31">
        <f>AC332/E332</f>
        <v>0.31656471710364464</v>
      </c>
    </row>
    <row r="333" spans="1:30">
      <c r="A333" t="s">
        <v>91</v>
      </c>
      <c r="B333">
        <v>2015</v>
      </c>
      <c r="C333" s="40">
        <v>160315701</v>
      </c>
      <c r="D333" s="31">
        <f>(C333-C332)/C333</f>
        <v>1.5559143517701986E-2</v>
      </c>
      <c r="E333" s="40">
        <v>155917458</v>
      </c>
      <c r="F333" s="31">
        <f>(E333/C333)</f>
        <v>0.97256511388114131</v>
      </c>
      <c r="G333" s="25">
        <v>758607</v>
      </c>
      <c r="H333" s="25">
        <v>0</v>
      </c>
      <c r="I333" s="56">
        <v>166368836</v>
      </c>
      <c r="J333" s="80">
        <v>12580882</v>
      </c>
      <c r="K333" s="96">
        <v>252501332</v>
      </c>
      <c r="L333" s="110">
        <v>86132496</v>
      </c>
      <c r="M333" s="21">
        <f t="shared" si="21"/>
        <v>-2.0821084762248154E-2</v>
      </c>
      <c r="N333" s="70">
        <v>3368</v>
      </c>
      <c r="O333" s="25">
        <v>145044361</v>
      </c>
      <c r="P333" s="32">
        <v>65468492</v>
      </c>
      <c r="Q333" s="32">
        <v>57658897</v>
      </c>
      <c r="R333" s="32">
        <v>0</v>
      </c>
      <c r="S333" s="25">
        <v>363329</v>
      </c>
      <c r="T333" s="25">
        <v>136578599</v>
      </c>
      <c r="U333" s="25">
        <v>145031320</v>
      </c>
      <c r="V333" s="25">
        <v>2659567</v>
      </c>
      <c r="W333" s="25">
        <v>0</v>
      </c>
      <c r="X333" s="25">
        <v>-23714</v>
      </c>
      <c r="Y333" s="25">
        <v>4689743</v>
      </c>
      <c r="Z333" s="25">
        <v>54605</v>
      </c>
      <c r="AA333" s="25">
        <v>33314043</v>
      </c>
      <c r="AB333" s="25">
        <v>30891</v>
      </c>
      <c r="AC333" s="106">
        <v>45453057</v>
      </c>
      <c r="AD333" s="31">
        <f>AC333/E333</f>
        <v>0.29151999771571441</v>
      </c>
    </row>
    <row r="334" spans="1:30">
      <c r="A334" t="s">
        <v>91</v>
      </c>
      <c r="B334">
        <v>2016</v>
      </c>
      <c r="C334" s="40">
        <v>161422846</v>
      </c>
      <c r="D334" s="31">
        <f>(C334-C333)/C334</f>
        <v>6.8586636119648148E-3</v>
      </c>
      <c r="E334" s="40">
        <v>158061587</v>
      </c>
      <c r="F334" s="31">
        <f>(E334/C334)</f>
        <v>0.97917730306898443</v>
      </c>
      <c r="G334" s="25">
        <v>31300509</v>
      </c>
      <c r="H334" s="25">
        <v>0</v>
      </c>
      <c r="I334" s="56">
        <v>158768102</v>
      </c>
      <c r="J334" s="80">
        <v>11411881</v>
      </c>
      <c r="K334" s="96">
        <v>259039670</v>
      </c>
      <c r="L334" s="110">
        <v>100271568</v>
      </c>
      <c r="M334" s="21">
        <f t="shared" si="21"/>
        <v>0.14100778797036465</v>
      </c>
      <c r="N334" s="70">
        <v>3335</v>
      </c>
      <c r="O334" s="25">
        <v>147712096</v>
      </c>
      <c r="P334" s="32">
        <v>65247521</v>
      </c>
      <c r="Q334" s="32">
        <v>73844636</v>
      </c>
      <c r="R334" s="32">
        <v>0</v>
      </c>
      <c r="S334" s="25">
        <v>425453</v>
      </c>
      <c r="T334" s="25">
        <v>139072388</v>
      </c>
      <c r="U334" s="25">
        <v>147706244</v>
      </c>
      <c r="V334" s="25">
        <v>2214599</v>
      </c>
      <c r="W334" s="25">
        <v>0</v>
      </c>
      <c r="X334" s="25">
        <v>33780</v>
      </c>
      <c r="Y334" s="25">
        <v>4524464</v>
      </c>
      <c r="Z334" s="25">
        <v>92093</v>
      </c>
      <c r="AA334" s="25">
        <v>33989809</v>
      </c>
      <c r="AB334" s="25">
        <v>84270</v>
      </c>
      <c r="AC334" s="106">
        <v>48801776</v>
      </c>
      <c r="AD334" s="31">
        <f>AC334/E334</f>
        <v>0.30875165134208099</v>
      </c>
    </row>
    <row r="335" spans="1:30">
      <c r="A335" t="s">
        <v>91</v>
      </c>
      <c r="B335">
        <v>2017</v>
      </c>
      <c r="C335" s="40">
        <v>161221190</v>
      </c>
      <c r="D335" s="31">
        <f>(C335-C334)/C335</f>
        <v>-1.2508033218214057E-3</v>
      </c>
      <c r="E335" s="40">
        <v>158142799</v>
      </c>
      <c r="F335" s="31">
        <f>(E335/C335)</f>
        <v>0.98090579160220814</v>
      </c>
      <c r="G335" s="25">
        <v>963848</v>
      </c>
      <c r="H335" s="25">
        <v>0</v>
      </c>
      <c r="I335" s="56">
        <v>168766366</v>
      </c>
      <c r="J335" s="80">
        <v>12578960</v>
      </c>
      <c r="K335" s="96">
        <v>268362000</v>
      </c>
      <c r="L335" s="110">
        <v>99595634</v>
      </c>
      <c r="M335" s="21">
        <f t="shared" si="21"/>
        <v>-6.786783444744174E-3</v>
      </c>
      <c r="N335" s="70">
        <v>3320</v>
      </c>
      <c r="O335" s="25">
        <v>118280265</v>
      </c>
      <c r="P335" s="32">
        <v>64994462</v>
      </c>
      <c r="Q335" s="32">
        <v>68780949</v>
      </c>
      <c r="R335" s="32">
        <v>0</v>
      </c>
      <c r="S335" s="25">
        <v>433128</v>
      </c>
      <c r="T335" s="25">
        <v>139240165</v>
      </c>
      <c r="U335" s="25">
        <v>145220765</v>
      </c>
      <c r="V335" s="25">
        <v>3340821</v>
      </c>
      <c r="W335" s="25">
        <v>0</v>
      </c>
      <c r="X335" s="25">
        <v>34625</v>
      </c>
      <c r="Y335" s="25">
        <v>4245841</v>
      </c>
      <c r="Z335" s="25">
        <v>65770</v>
      </c>
      <c r="AA335" s="25">
        <v>34938309</v>
      </c>
      <c r="AB335" s="25">
        <v>80644</v>
      </c>
      <c r="AC335" s="106">
        <v>48552569</v>
      </c>
      <c r="AD335" s="31">
        <f>AC335/E335</f>
        <v>0.30701726102621973</v>
      </c>
    </row>
    <row r="336" spans="1:30">
      <c r="A336" t="s">
        <v>91</v>
      </c>
      <c r="B336">
        <v>2018</v>
      </c>
      <c r="C336" s="40">
        <v>165772168</v>
      </c>
      <c r="D336" s="31">
        <f>(C336-C335)/C336</f>
        <v>2.7453209153903327E-2</v>
      </c>
      <c r="E336" s="40">
        <v>165046520</v>
      </c>
      <c r="F336" s="31">
        <f>(E336/C336)</f>
        <v>0.99562261862920198</v>
      </c>
      <c r="G336" s="25">
        <v>1329828</v>
      </c>
      <c r="H336" s="25">
        <v>0</v>
      </c>
      <c r="I336" s="56">
        <v>172161573</v>
      </c>
      <c r="J336" s="80">
        <v>12950496</v>
      </c>
      <c r="K336" s="96">
        <v>264700218</v>
      </c>
      <c r="L336" s="110">
        <v>92538645</v>
      </c>
      <c r="M336" s="21">
        <f t="shared" si="21"/>
        <v>-7.6259912818044825E-2</v>
      </c>
      <c r="N336" s="70">
        <v>3359</v>
      </c>
      <c r="O336" s="25">
        <v>118922120</v>
      </c>
      <c r="P336" s="32">
        <v>66212851</v>
      </c>
      <c r="Q336" s="32">
        <v>66532502</v>
      </c>
      <c r="R336" s="32">
        <v>0</v>
      </c>
      <c r="S336" s="25">
        <v>434517</v>
      </c>
      <c r="T336" s="25">
        <v>148295244</v>
      </c>
      <c r="U336" s="25">
        <v>148295244</v>
      </c>
      <c r="V336" s="25">
        <v>4411215</v>
      </c>
      <c r="W336" s="25">
        <v>0</v>
      </c>
      <c r="X336" s="25">
        <v>34625</v>
      </c>
      <c r="Y336" s="25">
        <v>4654804</v>
      </c>
      <c r="Z336" s="25">
        <v>75149</v>
      </c>
      <c r="AA336" s="25">
        <v>36942031</v>
      </c>
      <c r="AB336" s="25">
        <v>115213</v>
      </c>
      <c r="AC336" s="106">
        <v>49798454</v>
      </c>
      <c r="AD336" s="31">
        <f>AC336/E336</f>
        <v>0.30172374431160376</v>
      </c>
    </row>
    <row r="337" spans="1:30">
      <c r="A337" t="s">
        <v>91</v>
      </c>
      <c r="B337">
        <v>2019</v>
      </c>
      <c r="C337" s="40">
        <v>161586662</v>
      </c>
      <c r="D337" s="31">
        <f>(C337-C336)/C337</f>
        <v>-2.5902546337642645E-2</v>
      </c>
      <c r="E337" s="40">
        <v>161588890</v>
      </c>
      <c r="F337" s="31">
        <f>(E337/C337)</f>
        <v>1.0000137882667568</v>
      </c>
      <c r="G337" s="25">
        <v>1907165</v>
      </c>
      <c r="H337" s="25">
        <v>0</v>
      </c>
      <c r="I337" s="56">
        <v>170127191</v>
      </c>
      <c r="J337" s="80">
        <v>10407811</v>
      </c>
      <c r="K337" s="96">
        <v>260469678</v>
      </c>
      <c r="L337" s="110">
        <v>90342487</v>
      </c>
      <c r="M337" s="21">
        <f t="shared" si="21"/>
        <v>-2.4309248869803641E-2</v>
      </c>
      <c r="N337" s="70">
        <v>3071</v>
      </c>
      <c r="O337" s="25">
        <v>144485689</v>
      </c>
      <c r="P337" s="32">
        <v>65513710</v>
      </c>
      <c r="Q337" s="32">
        <v>64224784</v>
      </c>
      <c r="R337" s="32">
        <v>0</v>
      </c>
      <c r="S337" s="25">
        <v>493528</v>
      </c>
      <c r="T337" s="25">
        <v>145495089</v>
      </c>
      <c r="U337" s="25">
        <v>144482339</v>
      </c>
      <c r="V337" s="25">
        <v>6574232</v>
      </c>
      <c r="W337" s="25">
        <v>0</v>
      </c>
      <c r="X337" s="25">
        <v>0</v>
      </c>
      <c r="Y337" s="25">
        <v>6711</v>
      </c>
      <c r="Z337" s="25">
        <v>117209</v>
      </c>
      <c r="AA337" s="25">
        <v>0</v>
      </c>
      <c r="AB337" s="25">
        <v>118930</v>
      </c>
      <c r="AC337" s="106">
        <v>48869362</v>
      </c>
      <c r="AD337" s="31">
        <f>AC337/E337</f>
        <v>0.30243021039379625</v>
      </c>
    </row>
    <row r="338" spans="1:30">
      <c r="A338" t="s">
        <v>91</v>
      </c>
      <c r="B338">
        <v>2020</v>
      </c>
      <c r="C338" s="40">
        <v>159597818</v>
      </c>
      <c r="D338" s="31">
        <f>(C338-C337)/C338</f>
        <v>-1.2461598942411606E-2</v>
      </c>
      <c r="E338" s="40">
        <v>162674872</v>
      </c>
      <c r="F338" s="31">
        <f>(E338/C338)</f>
        <v>1.0192800505580848</v>
      </c>
      <c r="G338" s="25">
        <v>802857</v>
      </c>
      <c r="H338" s="25">
        <v>0</v>
      </c>
      <c r="I338" s="56">
        <v>162794621</v>
      </c>
      <c r="J338" s="80">
        <v>15189123</v>
      </c>
      <c r="K338" s="96">
        <v>248405282</v>
      </c>
      <c r="L338" s="110">
        <v>85610661</v>
      </c>
      <c r="M338" s="21">
        <f t="shared" si="21"/>
        <v>-5.5271457371413125E-2</v>
      </c>
      <c r="N338" s="70">
        <v>2864</v>
      </c>
      <c r="O338" s="25">
        <v>139973610</v>
      </c>
      <c r="P338" s="32">
        <v>64577078</v>
      </c>
      <c r="Q338" s="32">
        <v>63200745</v>
      </c>
      <c r="R338" s="32">
        <v>0</v>
      </c>
      <c r="S338" s="25">
        <v>685404</v>
      </c>
      <c r="T338" s="25">
        <v>151465155</v>
      </c>
      <c r="U338" s="25">
        <v>139971435</v>
      </c>
      <c r="V338" s="25">
        <v>4344523</v>
      </c>
      <c r="W338" s="25">
        <v>0</v>
      </c>
      <c r="X338" s="25">
        <v>0</v>
      </c>
      <c r="Y338" s="25">
        <v>0</v>
      </c>
      <c r="Z338" s="25">
        <v>219393</v>
      </c>
      <c r="AA338" s="25">
        <v>0</v>
      </c>
      <c r="AB338" s="25">
        <v>90562</v>
      </c>
      <c r="AC338" s="106">
        <v>47118807</v>
      </c>
      <c r="AD338" s="31">
        <f>AC338/E338</f>
        <v>0.28965018641600654</v>
      </c>
    </row>
    <row r="339" spans="1:30">
      <c r="A339" t="s">
        <v>91</v>
      </c>
      <c r="B339">
        <v>2021</v>
      </c>
      <c r="C339" s="40">
        <v>162366870</v>
      </c>
      <c r="D339" s="31">
        <f>(C339-C338)/C339</f>
        <v>1.705429192544021E-2</v>
      </c>
      <c r="E339" s="40">
        <v>154651045</v>
      </c>
      <c r="F339" s="31">
        <f>(E339/C339)</f>
        <v>0.95247906792808168</v>
      </c>
      <c r="G339" s="25">
        <v>30232243</v>
      </c>
      <c r="H339" s="25">
        <v>0</v>
      </c>
      <c r="I339" s="56">
        <v>190440844</v>
      </c>
      <c r="J339" s="80">
        <v>15942743</v>
      </c>
      <c r="K339" s="96">
        <v>272289187</v>
      </c>
      <c r="L339" s="110">
        <v>81848343</v>
      </c>
      <c r="M339" s="21">
        <f t="shared" si="21"/>
        <v>-4.5966941566550713E-2</v>
      </c>
      <c r="N339" s="70">
        <v>2509</v>
      </c>
      <c r="O339" s="25">
        <v>137447966</v>
      </c>
      <c r="P339" s="32">
        <v>57489143</v>
      </c>
      <c r="Q339" s="32">
        <v>60323292</v>
      </c>
      <c r="R339" s="32">
        <v>0</v>
      </c>
      <c r="S339" s="25">
        <v>480946</v>
      </c>
      <c r="T339" s="25">
        <v>145546946</v>
      </c>
      <c r="U339" s="25">
        <v>137447966</v>
      </c>
      <c r="V339" s="25">
        <v>8752176</v>
      </c>
      <c r="W339" s="25">
        <v>0</v>
      </c>
      <c r="X339" s="25">
        <v>223985</v>
      </c>
      <c r="Y339" s="25">
        <v>28500</v>
      </c>
      <c r="Z339" s="25">
        <v>228280</v>
      </c>
      <c r="AA339" s="25">
        <v>0</v>
      </c>
      <c r="AB339" s="25">
        <v>223985</v>
      </c>
      <c r="AC339" s="106">
        <v>42598388</v>
      </c>
      <c r="AD339" s="31">
        <f>AC339/E339</f>
        <v>0.27544843295433274</v>
      </c>
    </row>
    <row r="340" spans="1:30">
      <c r="A340" t="s">
        <v>91</v>
      </c>
      <c r="B340">
        <v>2022</v>
      </c>
      <c r="C340" s="40">
        <v>164550392</v>
      </c>
      <c r="D340" s="31">
        <f>(C340-C339)/C340</f>
        <v>1.3269625027693644E-2</v>
      </c>
      <c r="E340" s="40">
        <v>165696200</v>
      </c>
      <c r="F340" s="31">
        <f>(E340/C340)</f>
        <v>1.0069632650890312</v>
      </c>
      <c r="G340" s="25">
        <v>318849</v>
      </c>
      <c r="H340" s="25">
        <v>0</v>
      </c>
      <c r="I340" s="56">
        <v>165542598</v>
      </c>
      <c r="J340" s="80">
        <v>20219337</v>
      </c>
      <c r="K340" s="96">
        <v>306479974</v>
      </c>
      <c r="L340" s="110">
        <v>140937376</v>
      </c>
      <c r="M340" s="21">
        <f t="shared" si="21"/>
        <v>0.41925736576789963</v>
      </c>
      <c r="N340" s="70">
        <v>2421</v>
      </c>
      <c r="O340" s="25">
        <v>137546048</v>
      </c>
      <c r="P340" s="32">
        <v>59724993</v>
      </c>
      <c r="Q340" s="32">
        <v>117671931</v>
      </c>
      <c r="R340" s="32">
        <v>0</v>
      </c>
      <c r="S340" s="25">
        <v>515770</v>
      </c>
      <c r="T340" s="25">
        <v>155027053</v>
      </c>
      <c r="U340" s="25">
        <v>137544874</v>
      </c>
      <c r="V340" s="25">
        <v>6548129</v>
      </c>
      <c r="W340" s="25">
        <v>0</v>
      </c>
      <c r="X340" s="25">
        <v>983</v>
      </c>
      <c r="Y340" s="25">
        <v>0</v>
      </c>
      <c r="Z340" s="25">
        <v>235895</v>
      </c>
      <c r="AA340" s="25">
        <v>0</v>
      </c>
      <c r="AB340" s="25">
        <v>236878</v>
      </c>
      <c r="AC340" s="106">
        <v>43407413</v>
      </c>
      <c r="AD340" s="31">
        <f>AC340/E340</f>
        <v>0.26196987619510886</v>
      </c>
    </row>
    <row r="341" spans="1:30">
      <c r="A341" t="s">
        <v>91</v>
      </c>
      <c r="B341">
        <v>2023</v>
      </c>
      <c r="C341" s="40">
        <v>154906249</v>
      </c>
      <c r="D341" s="31">
        <f>(C341-C340)/C341</f>
        <v>-6.2257933829383473E-2</v>
      </c>
      <c r="E341" s="40">
        <v>165147686</v>
      </c>
      <c r="F341" s="31">
        <f>(E341/C341)</f>
        <v>1.0661137756940975</v>
      </c>
      <c r="G341" s="25">
        <v>44497</v>
      </c>
      <c r="H341" s="25">
        <v>0</v>
      </c>
      <c r="I341" s="56">
        <v>164416863</v>
      </c>
      <c r="J341" s="80">
        <v>11612135</v>
      </c>
      <c r="K341" s="96">
        <v>303553641</v>
      </c>
      <c r="L341" s="110">
        <v>139136778</v>
      </c>
      <c r="M341" s="21">
        <f t="shared" si="21"/>
        <v>-1.2941208111057452E-2</v>
      </c>
      <c r="N341" s="70">
        <v>2451</v>
      </c>
      <c r="O341" s="25">
        <v>141890828</v>
      </c>
      <c r="P341" s="32">
        <v>59724993</v>
      </c>
      <c r="Q341" s="32">
        <v>115401144</v>
      </c>
      <c r="R341" s="32">
        <v>0</v>
      </c>
      <c r="S341" s="25">
        <v>514243</v>
      </c>
      <c r="T341" s="25">
        <v>154567239</v>
      </c>
      <c r="U341" s="25">
        <v>141890828</v>
      </c>
      <c r="V341" s="25">
        <v>1137593</v>
      </c>
      <c r="W341" s="25">
        <v>0</v>
      </c>
      <c r="X341" s="25">
        <v>3537</v>
      </c>
      <c r="Y341" s="25">
        <v>0</v>
      </c>
      <c r="Z341" s="25">
        <v>262156</v>
      </c>
      <c r="AA341" s="25">
        <v>0</v>
      </c>
      <c r="AB341" s="25">
        <v>265693</v>
      </c>
      <c r="AC341" s="106">
        <v>43959489</v>
      </c>
      <c r="AD341" s="31">
        <f>AC341/E341</f>
        <v>0.2661828940188723</v>
      </c>
    </row>
    <row r="342" spans="1:30">
      <c r="A342" t="s">
        <v>92</v>
      </c>
      <c r="B342">
        <v>2004</v>
      </c>
      <c r="C342" s="40">
        <v>219405622</v>
      </c>
      <c r="D342" s="31">
        <v>0</v>
      </c>
      <c r="E342" s="40">
        <v>205156173</v>
      </c>
      <c r="F342" s="31">
        <f>(E342/C342)</f>
        <v>0.93505431232751179</v>
      </c>
      <c r="G342" s="25">
        <v>3501120</v>
      </c>
      <c r="H342" s="25">
        <v>0</v>
      </c>
      <c r="I342" s="56">
        <v>140633209</v>
      </c>
      <c r="J342" s="80">
        <v>17485200</v>
      </c>
      <c r="K342" s="96">
        <v>532876301</v>
      </c>
      <c r="L342" s="110">
        <v>245897214</v>
      </c>
      <c r="M342" s="21">
        <v>0</v>
      </c>
      <c r="N342" s="70">
        <v>0</v>
      </c>
      <c r="O342" s="25">
        <v>0</v>
      </c>
      <c r="P342" s="32">
        <v>0</v>
      </c>
      <c r="Q342" s="32">
        <v>152378180</v>
      </c>
      <c r="R342" s="32">
        <v>0</v>
      </c>
      <c r="S342" s="25">
        <v>0</v>
      </c>
      <c r="T342" s="25">
        <v>155605000</v>
      </c>
      <c r="U342" s="25">
        <v>0</v>
      </c>
      <c r="V342" s="25">
        <v>9123331</v>
      </c>
      <c r="W342" s="25">
        <v>1093000</v>
      </c>
      <c r="X342" s="25">
        <v>0</v>
      </c>
      <c r="Y342" s="25">
        <v>0</v>
      </c>
      <c r="AA342" s="25">
        <v>0</v>
      </c>
      <c r="AB342" s="25">
        <v>12785415</v>
      </c>
      <c r="AC342" s="106">
        <v>61681064</v>
      </c>
      <c r="AD342" s="31">
        <f>AC342/E342</f>
        <v>0.3006541947923741</v>
      </c>
    </row>
    <row r="343" spans="1:30">
      <c r="A343" t="s">
        <v>92</v>
      </c>
      <c r="B343">
        <v>2005</v>
      </c>
      <c r="C343" s="40">
        <v>230481114</v>
      </c>
      <c r="D343" s="31">
        <f>(C343-C342)/C343</f>
        <v>4.8053794116944437E-2</v>
      </c>
      <c r="E343" s="40">
        <v>210584902</v>
      </c>
      <c r="F343" s="31">
        <f>(E343/C343)</f>
        <v>0.91367530443296974</v>
      </c>
      <c r="G343" s="25">
        <v>4924701</v>
      </c>
      <c r="H343" s="25">
        <v>0</v>
      </c>
      <c r="I343" s="56">
        <v>144840936</v>
      </c>
      <c r="J343" s="80">
        <v>18590120</v>
      </c>
      <c r="K343" s="96">
        <v>545876301</v>
      </c>
      <c r="L343" s="110">
        <v>252897214</v>
      </c>
      <c r="M343" s="21">
        <f t="shared" ref="M343:M406" si="27">(L343-L342)/L343</f>
        <v>2.7679229396334909E-2</v>
      </c>
      <c r="N343" s="70">
        <v>0</v>
      </c>
      <c r="O343" s="25">
        <v>0</v>
      </c>
      <c r="P343" s="32">
        <v>0</v>
      </c>
      <c r="Q343" s="32">
        <v>156778180</v>
      </c>
      <c r="R343" s="32">
        <v>0</v>
      </c>
      <c r="S343" s="25">
        <v>0</v>
      </c>
      <c r="T343" s="25">
        <v>160506130</v>
      </c>
      <c r="U343" s="25">
        <v>0</v>
      </c>
      <c r="V343" s="25">
        <v>9823331</v>
      </c>
      <c r="W343" s="25">
        <v>1193000</v>
      </c>
      <c r="X343" s="25">
        <v>0</v>
      </c>
      <c r="Y343" s="25">
        <v>0</v>
      </c>
      <c r="AA343" s="25">
        <v>0</v>
      </c>
      <c r="AB343" s="25">
        <v>13345415</v>
      </c>
      <c r="AC343" s="106">
        <v>66496355</v>
      </c>
      <c r="AD343" s="31">
        <f>AC343/E343</f>
        <v>0.31576981240563962</v>
      </c>
    </row>
    <row r="344" spans="1:30">
      <c r="A344" t="s">
        <v>92</v>
      </c>
      <c r="B344">
        <v>2006</v>
      </c>
      <c r="C344" s="40">
        <v>245781460</v>
      </c>
      <c r="D344" s="31">
        <f>(C344-C343)/C344</f>
        <v>6.2251831362707344E-2</v>
      </c>
      <c r="E344" s="40">
        <v>221571503</v>
      </c>
      <c r="F344" s="31">
        <f>(E344/C344)</f>
        <v>0.90149803406652396</v>
      </c>
      <c r="G344" s="25">
        <v>5315172</v>
      </c>
      <c r="H344" s="25">
        <v>0</v>
      </c>
      <c r="I344" s="56">
        <v>171914852</v>
      </c>
      <c r="J344" s="80">
        <v>19837915</v>
      </c>
      <c r="K344" s="96">
        <v>555876301</v>
      </c>
      <c r="L344" s="110">
        <v>256897214</v>
      </c>
      <c r="M344" s="21">
        <f t="shared" si="27"/>
        <v>1.5570429658299058E-2</v>
      </c>
      <c r="N344" s="70">
        <v>0</v>
      </c>
      <c r="O344" s="25">
        <v>0</v>
      </c>
      <c r="P344" s="32">
        <v>0</v>
      </c>
      <c r="Q344" s="32">
        <v>159778180</v>
      </c>
      <c r="R344" s="32">
        <v>0</v>
      </c>
      <c r="S344" s="25">
        <v>0</v>
      </c>
      <c r="T344" s="25">
        <v>167506130</v>
      </c>
      <c r="U344" s="25">
        <v>0</v>
      </c>
      <c r="V344" s="25">
        <v>10553331</v>
      </c>
      <c r="W344" s="25">
        <v>1293000</v>
      </c>
      <c r="X344" s="25">
        <v>0</v>
      </c>
      <c r="Y344" s="25">
        <v>0</v>
      </c>
      <c r="AA344" s="25">
        <v>0</v>
      </c>
      <c r="AB344" s="25">
        <v>13785415</v>
      </c>
      <c r="AC344" s="106">
        <v>72185260</v>
      </c>
      <c r="AD344" s="31">
        <f>AC344/E344</f>
        <v>0.32578765329763548</v>
      </c>
    </row>
    <row r="345" spans="1:30">
      <c r="A345" t="s">
        <v>92</v>
      </c>
      <c r="B345">
        <v>2007</v>
      </c>
      <c r="C345" s="40">
        <v>253473422</v>
      </c>
      <c r="D345" s="31">
        <f>(C345-C344)/C345</f>
        <v>3.0346226990220694E-2</v>
      </c>
      <c r="E345" s="40">
        <v>226604773</v>
      </c>
      <c r="F345" s="31">
        <f>(E345/C345)</f>
        <v>0.89399816048563863</v>
      </c>
      <c r="G345" s="25">
        <v>6756274</v>
      </c>
      <c r="H345" s="25">
        <v>0</v>
      </c>
      <c r="I345" s="56">
        <v>204545029</v>
      </c>
      <c r="J345" s="80">
        <v>20594104</v>
      </c>
      <c r="K345" s="96">
        <v>562876304</v>
      </c>
      <c r="L345" s="110">
        <v>259368210</v>
      </c>
      <c r="M345" s="21">
        <f t="shared" si="27"/>
        <v>9.5269809665571581E-3</v>
      </c>
      <c r="N345" s="70">
        <v>4500</v>
      </c>
      <c r="O345" s="25">
        <v>0</v>
      </c>
      <c r="P345" s="32">
        <v>0</v>
      </c>
      <c r="Q345" s="32">
        <v>162378180</v>
      </c>
      <c r="R345" s="32">
        <v>0</v>
      </c>
      <c r="S345" s="25">
        <v>0</v>
      </c>
      <c r="T345" s="25">
        <v>170105732</v>
      </c>
      <c r="U345" s="25">
        <v>0</v>
      </c>
      <c r="V345" s="25">
        <v>11023331</v>
      </c>
      <c r="W345" s="25">
        <v>1394000</v>
      </c>
      <c r="X345" s="25">
        <v>0</v>
      </c>
      <c r="Y345" s="25">
        <v>0</v>
      </c>
      <c r="AA345" s="25">
        <v>0</v>
      </c>
      <c r="AB345" s="25">
        <v>14320415</v>
      </c>
      <c r="AC345" s="106">
        <v>79771572</v>
      </c>
      <c r="AD345" s="31">
        <f>AC345/E345</f>
        <v>0.35202953116967223</v>
      </c>
    </row>
    <row r="346" spans="1:30">
      <c r="A346" t="s">
        <v>92</v>
      </c>
      <c r="B346">
        <v>2008</v>
      </c>
      <c r="C346" s="40">
        <v>260849373</v>
      </c>
      <c r="D346" s="31">
        <f>(C346-C345)/C346</f>
        <v>2.827666754636976E-2</v>
      </c>
      <c r="E346" s="40">
        <v>228274771</v>
      </c>
      <c r="F346" s="31">
        <f>(E346/C346)</f>
        <v>0.87512102626368971</v>
      </c>
      <c r="G346" s="25">
        <v>2660701</v>
      </c>
      <c r="H346" s="25">
        <v>0</v>
      </c>
      <c r="I346" s="56">
        <v>191728466</v>
      </c>
      <c r="J346" s="80">
        <v>21249209</v>
      </c>
      <c r="K346" s="96">
        <v>574357299</v>
      </c>
      <c r="L346" s="110">
        <v>268378214</v>
      </c>
      <c r="M346" s="21">
        <f t="shared" si="27"/>
        <v>3.3572039494979278E-2</v>
      </c>
      <c r="N346" s="70">
        <v>4500</v>
      </c>
      <c r="O346" s="25">
        <v>0</v>
      </c>
      <c r="P346" s="32">
        <v>0</v>
      </c>
      <c r="Q346" s="32">
        <v>163378180</v>
      </c>
      <c r="R346" s="32">
        <v>0</v>
      </c>
      <c r="S346" s="25">
        <v>0</v>
      </c>
      <c r="T346" s="25">
        <v>170405922</v>
      </c>
      <c r="U346" s="25">
        <v>0</v>
      </c>
      <c r="V346" s="25">
        <v>12433011</v>
      </c>
      <c r="W346" s="25">
        <v>1495915</v>
      </c>
      <c r="X346" s="25">
        <v>0</v>
      </c>
      <c r="Y346" s="25">
        <v>0</v>
      </c>
      <c r="AA346" s="25">
        <v>0</v>
      </c>
      <c r="AB346" s="25">
        <v>16249427</v>
      </c>
      <c r="AC346" s="106">
        <v>91569841</v>
      </c>
      <c r="AD346" s="31">
        <f>AC346/E346</f>
        <v>0.40113868299532757</v>
      </c>
    </row>
    <row r="347" spans="1:30">
      <c r="A347" t="s">
        <v>92</v>
      </c>
      <c r="B347">
        <v>2009</v>
      </c>
      <c r="C347" s="40">
        <v>232862059</v>
      </c>
      <c r="D347" s="31">
        <f>(C347-C346)/C347</f>
        <v>-0.12018838156884974</v>
      </c>
      <c r="E347" s="40">
        <v>224570673</v>
      </c>
      <c r="F347" s="31">
        <f>(E347/C347)</f>
        <v>0.96439357259140268</v>
      </c>
      <c r="G347" s="25">
        <v>12802</v>
      </c>
      <c r="H347" s="25">
        <v>0</v>
      </c>
      <c r="I347" s="56">
        <v>170953767</v>
      </c>
      <c r="J347" s="80">
        <v>21249209</v>
      </c>
      <c r="K347" s="96">
        <v>574357299</v>
      </c>
      <c r="L347" s="110">
        <v>328378214</v>
      </c>
      <c r="M347" s="21">
        <f t="shared" si="27"/>
        <v>0.18271614084605503</v>
      </c>
      <c r="N347" s="70">
        <v>4500</v>
      </c>
      <c r="O347" s="25">
        <v>0</v>
      </c>
      <c r="P347" s="32">
        <v>0</v>
      </c>
      <c r="Q347" s="32">
        <v>163378180</v>
      </c>
      <c r="R347" s="32">
        <v>0</v>
      </c>
      <c r="S347" s="25">
        <v>0</v>
      </c>
      <c r="T347" s="25">
        <v>170405922</v>
      </c>
      <c r="U347" s="25">
        <v>0</v>
      </c>
      <c r="V347" s="25">
        <v>12433011</v>
      </c>
      <c r="W347" s="25">
        <v>1495915</v>
      </c>
      <c r="X347" s="25">
        <v>0</v>
      </c>
      <c r="Y347" s="25">
        <v>0</v>
      </c>
      <c r="AA347" s="25">
        <v>0</v>
      </c>
      <c r="AB347" s="25">
        <v>16249427</v>
      </c>
      <c r="AC347" s="106">
        <v>95699653</v>
      </c>
      <c r="AD347" s="31">
        <f>AC347/E347</f>
        <v>0.42614492676877713</v>
      </c>
    </row>
    <row r="348" spans="1:30">
      <c r="A348" t="s">
        <v>92</v>
      </c>
      <c r="B348">
        <v>2010</v>
      </c>
      <c r="C348" s="40">
        <v>239858223</v>
      </c>
      <c r="D348" s="31">
        <f>(C348-C347)/C348</f>
        <v>2.9167913913879035E-2</v>
      </c>
      <c r="E348" s="40">
        <v>229592692</v>
      </c>
      <c r="F348" s="31">
        <f>(E348/C348)</f>
        <v>0.95720167158913705</v>
      </c>
      <c r="G348" s="25">
        <v>0</v>
      </c>
      <c r="H348" s="25">
        <v>0</v>
      </c>
      <c r="I348" s="56">
        <v>183959095</v>
      </c>
      <c r="J348" s="80">
        <v>1777795</v>
      </c>
      <c r="K348" s="96">
        <v>579509918</v>
      </c>
      <c r="L348" s="110">
        <v>265346242</v>
      </c>
      <c r="M348" s="21">
        <f t="shared" si="27"/>
        <v>-0.23754612661897054</v>
      </c>
      <c r="N348" s="70">
        <v>2304</v>
      </c>
      <c r="O348" s="25">
        <v>176414528</v>
      </c>
      <c r="P348" s="32">
        <f>96170727+11151119</f>
        <v>107321846</v>
      </c>
      <c r="Q348" s="32">
        <v>203880000</v>
      </c>
      <c r="R348" s="32">
        <v>0</v>
      </c>
      <c r="S348" s="25">
        <v>747264</v>
      </c>
      <c r="T348" s="25">
        <v>167149804</v>
      </c>
      <c r="U348" s="25">
        <v>176414528</v>
      </c>
      <c r="V348" s="25">
        <v>13505197</v>
      </c>
      <c r="W348" s="25">
        <v>0</v>
      </c>
      <c r="X348" s="25">
        <v>0</v>
      </c>
      <c r="Y348" s="25">
        <v>0</v>
      </c>
      <c r="Z348" s="25">
        <v>13562007</v>
      </c>
      <c r="AA348" s="25">
        <v>0</v>
      </c>
      <c r="AB348" s="25">
        <v>25209727</v>
      </c>
      <c r="AC348" s="106">
        <v>96170727</v>
      </c>
      <c r="AD348" s="31">
        <f>AC348/E348</f>
        <v>0.41887538389070328</v>
      </c>
    </row>
    <row r="349" spans="1:30">
      <c r="A349" t="s">
        <v>92</v>
      </c>
      <c r="B349">
        <v>2011</v>
      </c>
      <c r="C349" s="40">
        <v>269003047</v>
      </c>
      <c r="D349" s="31">
        <f>(C349-C348)/C349</f>
        <v>0.10834384340635368</v>
      </c>
      <c r="E349" s="40">
        <v>261268912</v>
      </c>
      <c r="F349" s="31">
        <f>(E349/C349)</f>
        <v>0.97124889444096152</v>
      </c>
      <c r="G349" s="25">
        <v>1989324</v>
      </c>
      <c r="H349" s="25">
        <v>0</v>
      </c>
      <c r="I349" s="56">
        <v>216784985</v>
      </c>
      <c r="J349" s="80">
        <v>32412889</v>
      </c>
      <c r="K349" s="96">
        <v>746208155</v>
      </c>
      <c r="L349" s="110">
        <v>353351985</v>
      </c>
      <c r="M349" s="21">
        <f t="shared" si="27"/>
        <v>0.24905971024897455</v>
      </c>
      <c r="N349" s="70">
        <v>4318</v>
      </c>
      <c r="O349" s="25">
        <v>238364920</v>
      </c>
      <c r="P349" s="32">
        <v>142927829</v>
      </c>
      <c r="Q349" s="32">
        <v>201876564</v>
      </c>
      <c r="R349" s="32">
        <v>0</v>
      </c>
      <c r="S349" s="25">
        <v>701230</v>
      </c>
      <c r="T349" s="25">
        <v>229884172</v>
      </c>
      <c r="U349" s="25">
        <v>238364920</v>
      </c>
      <c r="V349" s="25">
        <v>17206824</v>
      </c>
      <c r="W349" s="25">
        <v>0</v>
      </c>
      <c r="X349" s="25">
        <v>0</v>
      </c>
      <c r="Y349" s="25">
        <v>8726140</v>
      </c>
      <c r="Z349" s="25">
        <v>2374659</v>
      </c>
      <c r="AA349" s="25">
        <v>0</v>
      </c>
      <c r="AB349" s="25">
        <v>23162409</v>
      </c>
      <c r="AC349" s="106">
        <v>100338699</v>
      </c>
      <c r="AD349" s="31">
        <f>AC349/E349</f>
        <v>0.38404377402543782</v>
      </c>
    </row>
    <row r="350" spans="1:30">
      <c r="A350" t="s">
        <v>92</v>
      </c>
      <c r="B350">
        <v>2012</v>
      </c>
      <c r="C350" s="40">
        <v>281972387</v>
      </c>
      <c r="D350" s="31">
        <f>(C350-C349)/C350</f>
        <v>4.5995071141487341E-2</v>
      </c>
      <c r="E350" s="40">
        <v>268675235</v>
      </c>
      <c r="F350" s="31">
        <f>(E350/C350)</f>
        <v>0.95284236112098453</v>
      </c>
      <c r="G350" s="25">
        <v>2894654</v>
      </c>
      <c r="H350" s="25">
        <v>0</v>
      </c>
      <c r="I350" s="56">
        <v>228345953</v>
      </c>
      <c r="J350" s="80">
        <v>32412889</v>
      </c>
      <c r="K350" s="96">
        <v>746208155</v>
      </c>
      <c r="L350" s="110">
        <v>353351985</v>
      </c>
      <c r="M350" s="21">
        <f t="shared" si="27"/>
        <v>0</v>
      </c>
      <c r="N350" s="70">
        <v>4318</v>
      </c>
      <c r="O350" s="25">
        <v>238364920</v>
      </c>
      <c r="P350" s="32">
        <v>142927829</v>
      </c>
      <c r="Q350" s="32">
        <v>201876564</v>
      </c>
      <c r="R350" s="32">
        <v>0</v>
      </c>
      <c r="S350" s="25">
        <v>701230</v>
      </c>
      <c r="T350" s="25">
        <v>229884172</v>
      </c>
      <c r="U350" s="25">
        <v>238364920</v>
      </c>
      <c r="V350" s="25">
        <v>17206824</v>
      </c>
      <c r="W350" s="25">
        <v>0</v>
      </c>
      <c r="X350" s="25">
        <v>0</v>
      </c>
      <c r="Y350" s="25">
        <v>8726140</v>
      </c>
      <c r="Z350" s="25">
        <v>2374659</v>
      </c>
      <c r="AA350" s="25">
        <v>0</v>
      </c>
      <c r="AB350" s="25">
        <v>23162409</v>
      </c>
      <c r="AC350" s="106">
        <v>100271760</v>
      </c>
      <c r="AD350" s="31">
        <f>AC350/E350</f>
        <v>0.37320804799891588</v>
      </c>
    </row>
    <row r="351" spans="1:30">
      <c r="A351" t="s">
        <v>92</v>
      </c>
      <c r="B351">
        <v>2013</v>
      </c>
      <c r="C351" s="40">
        <v>316893652</v>
      </c>
      <c r="D351" s="31">
        <f>(C351-C350)/C351</f>
        <v>0.11019868899109408</v>
      </c>
      <c r="E351" s="40">
        <v>299873130</v>
      </c>
      <c r="F351" s="31">
        <f>(E351/C351)</f>
        <v>0.94628948263059554</v>
      </c>
      <c r="G351" s="25">
        <v>2970385</v>
      </c>
      <c r="H351" s="25">
        <v>0</v>
      </c>
      <c r="I351" s="56">
        <v>256985422</v>
      </c>
      <c r="J351" s="80">
        <v>6792317</v>
      </c>
      <c r="K351" s="96">
        <v>653032294</v>
      </c>
      <c r="L351" s="110">
        <v>396046872</v>
      </c>
      <c r="M351" s="21">
        <f t="shared" si="27"/>
        <v>0.10780261130303789</v>
      </c>
      <c r="N351" s="70">
        <v>4226</v>
      </c>
      <c r="O351" s="25">
        <v>302481070</v>
      </c>
      <c r="P351" s="32">
        <v>128919972</v>
      </c>
      <c r="Q351" s="32">
        <v>355278323</v>
      </c>
      <c r="R351" s="32">
        <v>0</v>
      </c>
      <c r="S351" s="25">
        <v>497734</v>
      </c>
      <c r="T351" s="25">
        <v>244647578</v>
      </c>
      <c r="U351" s="25">
        <v>302481070</v>
      </c>
      <c r="V351" s="25">
        <v>5383912</v>
      </c>
      <c r="W351" s="25">
        <v>0</v>
      </c>
      <c r="X351" s="25">
        <v>0</v>
      </c>
      <c r="Y351" s="25">
        <v>10120</v>
      </c>
      <c r="Z351" s="25">
        <v>1256959</v>
      </c>
      <c r="AA351" s="25">
        <v>0</v>
      </c>
      <c r="AB351" s="25">
        <v>2236353</v>
      </c>
      <c r="AC351" s="106">
        <v>97599785</v>
      </c>
      <c r="AD351" s="31">
        <f>AC351/E351</f>
        <v>0.32547025803879126</v>
      </c>
    </row>
    <row r="352" spans="1:30">
      <c r="A352" t="s">
        <v>92</v>
      </c>
      <c r="B352">
        <v>2014</v>
      </c>
      <c r="C352" s="40">
        <v>322344691</v>
      </c>
      <c r="D352" s="31">
        <f>(C352-C351)/C352</f>
        <v>1.6910590284857523E-2</v>
      </c>
      <c r="E352" s="40">
        <v>296260836</v>
      </c>
      <c r="F352" s="31">
        <f>(E352/C352)</f>
        <v>0.91908086055619265</v>
      </c>
      <c r="G352" s="25">
        <v>68400463</v>
      </c>
      <c r="H352" s="25">
        <v>0</v>
      </c>
      <c r="I352" s="56">
        <v>292348702</v>
      </c>
      <c r="J352" s="80">
        <v>7655271</v>
      </c>
      <c r="K352" s="96">
        <v>689843308</v>
      </c>
      <c r="L352" s="110">
        <v>397494606</v>
      </c>
      <c r="M352" s="21">
        <f t="shared" si="27"/>
        <v>3.6421475364624193E-3</v>
      </c>
      <c r="N352" s="70">
        <v>3982</v>
      </c>
      <c r="O352" s="25">
        <v>296250166</v>
      </c>
      <c r="P352" s="32">
        <v>128154067</v>
      </c>
      <c r="Q352" s="32">
        <v>353433139</v>
      </c>
      <c r="R352" s="32">
        <v>0</v>
      </c>
      <c r="S352" s="25">
        <v>500237</v>
      </c>
      <c r="T352" s="25">
        <v>239652254</v>
      </c>
      <c r="U352" s="25">
        <v>296250166</v>
      </c>
      <c r="V352" s="25">
        <v>15944113</v>
      </c>
      <c r="W352" s="25">
        <v>0</v>
      </c>
      <c r="X352" s="25">
        <v>0</v>
      </c>
      <c r="Y352" s="25">
        <v>51503</v>
      </c>
      <c r="Z352" s="25">
        <v>1368504</v>
      </c>
      <c r="AA352" s="25">
        <v>0</v>
      </c>
      <c r="AB352" s="25">
        <v>2495141</v>
      </c>
      <c r="AC352" s="106">
        <v>97592677</v>
      </c>
      <c r="AD352" s="31">
        <f>AC352/E352</f>
        <v>0.32941470873321915</v>
      </c>
    </row>
    <row r="353" spans="1:30">
      <c r="A353" t="s">
        <v>92</v>
      </c>
      <c r="B353">
        <v>2015</v>
      </c>
      <c r="C353" s="40">
        <v>315643732</v>
      </c>
      <c r="D353" s="31">
        <f>(C353-C352)/C353</f>
        <v>-2.1229501240341436E-2</v>
      </c>
      <c r="E353" s="40">
        <v>291686719</v>
      </c>
      <c r="F353" s="31">
        <f>(E353/C353)</f>
        <v>0.92410109699247889</v>
      </c>
      <c r="G353" s="25">
        <v>15000000</v>
      </c>
      <c r="H353" s="25">
        <v>0</v>
      </c>
      <c r="I353" s="56">
        <v>302344003</v>
      </c>
      <c r="J353" s="80">
        <v>8896768</v>
      </c>
      <c r="K353" s="96">
        <v>700363978</v>
      </c>
      <c r="L353" s="110">
        <v>398019975</v>
      </c>
      <c r="M353" s="21">
        <f t="shared" si="27"/>
        <v>1.3199563665115049E-3</v>
      </c>
      <c r="N353" s="70">
        <v>3856</v>
      </c>
      <c r="O353" s="25">
        <v>282008111</v>
      </c>
      <c r="P353" s="32">
        <v>123294652</v>
      </c>
      <c r="Q353" s="32">
        <v>346957955</v>
      </c>
      <c r="R353" s="32">
        <v>0</v>
      </c>
      <c r="S353" s="25">
        <v>560059</v>
      </c>
      <c r="T353" s="25">
        <v>235283587</v>
      </c>
      <c r="U353" s="25">
        <v>282008111</v>
      </c>
      <c r="V353" s="25">
        <v>21549146</v>
      </c>
      <c r="W353" s="25">
        <v>0</v>
      </c>
      <c r="X353" s="25">
        <v>0</v>
      </c>
      <c r="Y353" s="25">
        <v>101469</v>
      </c>
      <c r="Z353" s="25">
        <v>1378736</v>
      </c>
      <c r="AA353" s="25">
        <v>0</v>
      </c>
      <c r="AB353" s="25">
        <v>3189707</v>
      </c>
      <c r="AC353" s="106">
        <v>92633002</v>
      </c>
      <c r="AD353" s="31">
        <f>AC353/E353</f>
        <v>0.3175770303069575</v>
      </c>
    </row>
    <row r="354" spans="1:30">
      <c r="A354" t="s">
        <v>92</v>
      </c>
      <c r="B354">
        <v>2016</v>
      </c>
      <c r="C354" s="40">
        <v>314034200</v>
      </c>
      <c r="D354" s="31">
        <f>(C354-C353)/C354</f>
        <v>-5.1253398515193572E-3</v>
      </c>
      <c r="E354" s="40">
        <v>293799199</v>
      </c>
      <c r="F354" s="31">
        <f>(E354/C354)</f>
        <v>0.93556433980757514</v>
      </c>
      <c r="G354" s="25">
        <v>43500000</v>
      </c>
      <c r="H354" s="25">
        <v>0</v>
      </c>
      <c r="I354" s="56">
        <v>317305435</v>
      </c>
      <c r="J354" s="80">
        <v>8057795</v>
      </c>
      <c r="K354" s="96">
        <v>701266547</v>
      </c>
      <c r="L354" s="110">
        <v>383961112</v>
      </c>
      <c r="M354" s="21">
        <f t="shared" si="27"/>
        <v>-3.6615330460861878E-2</v>
      </c>
      <c r="N354" s="70">
        <v>3603</v>
      </c>
      <c r="O354" s="25">
        <v>283011552</v>
      </c>
      <c r="P354" s="32">
        <v>113386009</v>
      </c>
      <c r="Q354" s="32">
        <v>339830366</v>
      </c>
      <c r="R354" s="32">
        <v>0</v>
      </c>
      <c r="S354" s="25">
        <v>301128</v>
      </c>
      <c r="T354" s="25">
        <v>240114061</v>
      </c>
      <c r="U354" s="25">
        <v>283011552</v>
      </c>
      <c r="V354" s="25">
        <v>20192727</v>
      </c>
      <c r="W354" s="25">
        <v>0</v>
      </c>
      <c r="X354" s="25">
        <v>0</v>
      </c>
      <c r="Y354" s="25">
        <v>119057</v>
      </c>
      <c r="Z354" s="25">
        <v>1426695</v>
      </c>
      <c r="AA354" s="25">
        <v>0</v>
      </c>
      <c r="AB354" s="25">
        <v>2772126</v>
      </c>
      <c r="AC354" s="106">
        <v>85075928</v>
      </c>
      <c r="AD354" s="31">
        <f>AC354/E354</f>
        <v>0.28957168123525073</v>
      </c>
    </row>
    <row r="355" spans="1:30">
      <c r="A355" t="s">
        <v>92</v>
      </c>
      <c r="B355">
        <v>2017</v>
      </c>
      <c r="C355" s="40">
        <v>298564878</v>
      </c>
      <c r="D355" s="31">
        <f>(C355-C354)/C355</f>
        <v>-5.1812263061966721E-2</v>
      </c>
      <c r="E355" s="40">
        <v>294949186</v>
      </c>
      <c r="F355" s="31">
        <f>(E355/C355)</f>
        <v>0.98788976109909354</v>
      </c>
      <c r="G355" s="25">
        <v>28634978</v>
      </c>
      <c r="H355" s="25">
        <v>0</v>
      </c>
      <c r="I355" s="56">
        <v>317216669</v>
      </c>
      <c r="J355" s="80">
        <v>7803759</v>
      </c>
      <c r="K355" s="96">
        <v>703062164</v>
      </c>
      <c r="L355" s="110">
        <v>385845495</v>
      </c>
      <c r="M355" s="21">
        <f t="shared" si="27"/>
        <v>4.8837760824446061E-3</v>
      </c>
      <c r="N355" s="70">
        <v>3521</v>
      </c>
      <c r="O355" s="25">
        <v>278733169</v>
      </c>
      <c r="P355" s="32">
        <v>114123083</v>
      </c>
      <c r="Q355" s="32">
        <v>346490089</v>
      </c>
      <c r="R355" s="32">
        <v>0</v>
      </c>
      <c r="S355" s="25">
        <v>656683</v>
      </c>
      <c r="T355" s="25">
        <v>246811088</v>
      </c>
      <c r="U355" s="25">
        <v>278733169</v>
      </c>
      <c r="V355" s="25">
        <v>8659644</v>
      </c>
      <c r="W355" s="25">
        <v>0</v>
      </c>
      <c r="X355" s="25">
        <v>0</v>
      </c>
      <c r="Y355" s="25">
        <v>122759</v>
      </c>
      <c r="Z355" s="25">
        <v>1356591</v>
      </c>
      <c r="AA355" s="25">
        <v>0</v>
      </c>
      <c r="AB355" s="25">
        <v>3368306</v>
      </c>
      <c r="AC355" s="106">
        <v>85318949</v>
      </c>
      <c r="AD355" s="31">
        <f>AC355/E355</f>
        <v>0.28926660268864074</v>
      </c>
    </row>
    <row r="356" spans="1:30">
      <c r="A356" t="s">
        <v>92</v>
      </c>
      <c r="B356">
        <v>2018</v>
      </c>
      <c r="C356" s="40">
        <v>316114604</v>
      </c>
      <c r="D356" s="31">
        <f>(C356-C355)/C356</f>
        <v>5.5516973205072172E-2</v>
      </c>
      <c r="E356" s="40">
        <v>301497986</v>
      </c>
      <c r="F356" s="31">
        <f>(E356/C356)</f>
        <v>0.95376164905054495</v>
      </c>
      <c r="G356" s="25">
        <v>49889996</v>
      </c>
      <c r="H356" s="25">
        <v>0</v>
      </c>
      <c r="I356" s="56">
        <v>337443106</v>
      </c>
      <c r="J356" s="80">
        <v>19952091</v>
      </c>
      <c r="K356" s="96">
        <v>719297237</v>
      </c>
      <c r="L356" s="110">
        <v>381854131</v>
      </c>
      <c r="M356" s="21">
        <f t="shared" si="27"/>
        <v>-1.0452588242393533E-2</v>
      </c>
      <c r="N356" s="70">
        <v>3289</v>
      </c>
      <c r="O356" s="25">
        <v>279456034</v>
      </c>
      <c r="P356" s="32">
        <v>113434108</v>
      </c>
      <c r="Q356" s="32">
        <v>337182652</v>
      </c>
      <c r="R356" s="32">
        <v>0</v>
      </c>
      <c r="S356" s="25">
        <v>496741</v>
      </c>
      <c r="T356" s="25">
        <v>254945291</v>
      </c>
      <c r="U356" s="25">
        <v>279456034</v>
      </c>
      <c r="V356" s="25">
        <v>12620116</v>
      </c>
      <c r="W356" s="25">
        <v>0</v>
      </c>
      <c r="X356" s="25">
        <v>0</v>
      </c>
      <c r="Y356" s="25">
        <v>2142881</v>
      </c>
      <c r="Z356" s="25">
        <v>1500718</v>
      </c>
      <c r="AA356" s="25">
        <v>0</v>
      </c>
      <c r="AB356" s="25">
        <v>4086363</v>
      </c>
      <c r="AC356" s="106">
        <v>85023267</v>
      </c>
      <c r="AD356" s="31">
        <f>AC356/E356</f>
        <v>0.2820027693319318</v>
      </c>
    </row>
    <row r="357" spans="1:30">
      <c r="A357" t="s">
        <v>92</v>
      </c>
      <c r="B357">
        <v>2019</v>
      </c>
      <c r="C357" s="40">
        <v>330144580</v>
      </c>
      <c r="D357" s="31">
        <f>(C357-C356)/C357</f>
        <v>4.2496460187230696E-2</v>
      </c>
      <c r="E357" s="40">
        <v>329680423</v>
      </c>
      <c r="F357" s="31">
        <f>(E357/C357)</f>
        <v>0.99859407959991342</v>
      </c>
      <c r="G357" s="25">
        <v>35868628</v>
      </c>
      <c r="H357" s="25">
        <v>0</v>
      </c>
      <c r="I357" s="56">
        <v>334862960</v>
      </c>
      <c r="J357" s="80">
        <v>13515051</v>
      </c>
      <c r="K357" s="96">
        <v>710224267</v>
      </c>
      <c r="L357" s="110">
        <v>375361307</v>
      </c>
      <c r="M357" s="21">
        <f t="shared" si="27"/>
        <v>-1.7297531415511616E-2</v>
      </c>
      <c r="N357" s="70">
        <v>3303</v>
      </c>
      <c r="O357" s="25">
        <v>292304352</v>
      </c>
      <c r="P357" s="32">
        <v>127313702</v>
      </c>
      <c r="Q357" s="32">
        <v>332471429</v>
      </c>
      <c r="R357" s="32">
        <v>0</v>
      </c>
      <c r="S357" s="25">
        <v>570750</v>
      </c>
      <c r="T357" s="25">
        <v>283926902</v>
      </c>
      <c r="U357" s="25">
        <v>292304352</v>
      </c>
      <c r="V357" s="25">
        <v>17508696</v>
      </c>
      <c r="W357" s="25">
        <v>0</v>
      </c>
      <c r="X357" s="25">
        <v>0</v>
      </c>
      <c r="Y357" s="25">
        <v>3127427</v>
      </c>
      <c r="Z357" s="25">
        <v>1674602</v>
      </c>
      <c r="AA357" s="25">
        <v>0</v>
      </c>
      <c r="AB357" s="25">
        <v>6816481</v>
      </c>
      <c r="AC357" s="106">
        <v>94870759</v>
      </c>
      <c r="AD357" s="31">
        <f>AC357/E357</f>
        <v>0.28776582527012834</v>
      </c>
    </row>
    <row r="358" spans="1:30">
      <c r="A358" t="s">
        <v>92</v>
      </c>
      <c r="B358">
        <v>2020</v>
      </c>
      <c r="C358" s="40">
        <v>330486660</v>
      </c>
      <c r="D358" s="31">
        <f>(C358-C357)/C358</f>
        <v>1.0350796004897746E-3</v>
      </c>
      <c r="E358" s="40">
        <v>339198652</v>
      </c>
      <c r="F358" s="31">
        <f>(E358/C358)</f>
        <v>1.026361100323989</v>
      </c>
      <c r="G358" s="25">
        <v>61243</v>
      </c>
      <c r="H358" s="25">
        <v>0</v>
      </c>
      <c r="I358" s="56">
        <v>315009988</v>
      </c>
      <c r="J358" s="80">
        <v>12884877</v>
      </c>
      <c r="K358" s="96">
        <v>761945804</v>
      </c>
      <c r="L358" s="110">
        <v>446935816</v>
      </c>
      <c r="M358" s="21">
        <f t="shared" si="27"/>
        <v>0.16014493902184829</v>
      </c>
      <c r="N358" s="70">
        <v>3066</v>
      </c>
      <c r="O358" s="25">
        <v>301568441</v>
      </c>
      <c r="P358" s="32">
        <v>129109418</v>
      </c>
      <c r="Q358" s="32">
        <v>328514032</v>
      </c>
      <c r="R358" s="32">
        <v>0</v>
      </c>
      <c r="S358" s="25">
        <v>654049</v>
      </c>
      <c r="T358" s="25">
        <v>291412420</v>
      </c>
      <c r="U358" s="25">
        <v>301568441</v>
      </c>
      <c r="V358" s="25">
        <v>10192979</v>
      </c>
      <c r="W358" s="25">
        <v>0</v>
      </c>
      <c r="X358" s="25">
        <v>-14344</v>
      </c>
      <c r="Y358" s="25">
        <v>0</v>
      </c>
      <c r="Z358" s="25">
        <v>1563133</v>
      </c>
      <c r="AA358" s="25">
        <v>0</v>
      </c>
      <c r="AB358" s="25">
        <v>5840363</v>
      </c>
      <c r="AC358" s="106">
        <v>97343507</v>
      </c>
      <c r="AD358" s="31">
        <f>AC358/E358</f>
        <v>0.28698081913367979</v>
      </c>
    </row>
    <row r="359" spans="1:30">
      <c r="A359" t="s">
        <v>92</v>
      </c>
      <c r="B359">
        <v>2021</v>
      </c>
      <c r="C359" s="40">
        <v>328281555</v>
      </c>
      <c r="D359" s="31">
        <f>(C359-C358)/C359</f>
        <v>-6.7171151300291602E-3</v>
      </c>
      <c r="E359" s="40">
        <v>335040526</v>
      </c>
      <c r="F359" s="31">
        <f>(E359/C359)</f>
        <v>1.0205889453642925</v>
      </c>
      <c r="G359" s="25">
        <v>198273</v>
      </c>
      <c r="H359" s="25">
        <v>0</v>
      </c>
      <c r="I359" s="56">
        <v>372908012</v>
      </c>
      <c r="J359" s="80">
        <v>34220204</v>
      </c>
      <c r="K359" s="96">
        <v>875177190</v>
      </c>
      <c r="L359" s="110">
        <v>502269178</v>
      </c>
      <c r="M359" s="21">
        <f t="shared" si="27"/>
        <v>0.11016674807786035</v>
      </c>
      <c r="N359" s="70">
        <v>3043</v>
      </c>
      <c r="O359" s="25">
        <v>280793924</v>
      </c>
      <c r="P359" s="32">
        <v>122828324</v>
      </c>
      <c r="Q359" s="32">
        <v>395507771</v>
      </c>
      <c r="R359" s="32">
        <v>0</v>
      </c>
      <c r="S359" s="25">
        <v>650284</v>
      </c>
      <c r="T359" s="25">
        <v>285478011</v>
      </c>
      <c r="U359" s="25">
        <v>280793924</v>
      </c>
      <c r="V359" s="25">
        <v>8340869</v>
      </c>
      <c r="W359" s="25">
        <v>0</v>
      </c>
      <c r="X359" s="25">
        <v>-1112</v>
      </c>
      <c r="Y359" s="25">
        <v>0</v>
      </c>
      <c r="Z359" s="25">
        <v>1338564</v>
      </c>
      <c r="AA359" s="25">
        <v>0</v>
      </c>
      <c r="AB359" s="25">
        <v>4926558</v>
      </c>
      <c r="AC359" s="106">
        <v>96626028</v>
      </c>
      <c r="AD359" s="31">
        <f>AC359/E359</f>
        <v>0.28840101570279891</v>
      </c>
    </row>
    <row r="360" spans="1:30">
      <c r="A360" t="s">
        <v>92</v>
      </c>
      <c r="B360">
        <v>2022</v>
      </c>
      <c r="C360" s="40">
        <v>381571833</v>
      </c>
      <c r="D360" s="31">
        <f>(C360-C359)/C360</f>
        <v>0.13965988417179628</v>
      </c>
      <c r="E360" s="40">
        <v>340041813</v>
      </c>
      <c r="F360" s="31">
        <f>(E360/C360)</f>
        <v>0.89116067694650825</v>
      </c>
      <c r="G360" s="25">
        <v>55505781</v>
      </c>
      <c r="H360" s="25">
        <v>0</v>
      </c>
      <c r="I360" s="56">
        <v>321103051</v>
      </c>
      <c r="J360" s="80">
        <v>21685779</v>
      </c>
      <c r="K360" s="96">
        <v>797236174</v>
      </c>
      <c r="L360" s="110">
        <v>476133123</v>
      </c>
      <c r="M360" s="21">
        <f t="shared" si="27"/>
        <v>-5.4892326825159779E-2</v>
      </c>
      <c r="N360" s="70">
        <v>3043</v>
      </c>
      <c r="O360" s="25">
        <v>290335612</v>
      </c>
      <c r="P360" s="32">
        <v>126337514</v>
      </c>
      <c r="Q360" s="32">
        <v>384565864</v>
      </c>
      <c r="R360" s="32">
        <v>0</v>
      </c>
      <c r="S360" s="25">
        <v>740341</v>
      </c>
      <c r="T360" s="25">
        <v>293620402</v>
      </c>
      <c r="U360" s="25">
        <v>290335612</v>
      </c>
      <c r="V360" s="25">
        <v>61192583</v>
      </c>
      <c r="W360" s="25">
        <v>0</v>
      </c>
      <c r="X360" s="25">
        <v>-14766</v>
      </c>
      <c r="Y360" s="25">
        <v>3603544</v>
      </c>
      <c r="Z360" s="25">
        <v>861009</v>
      </c>
      <c r="AA360" s="25">
        <v>0</v>
      </c>
      <c r="AB360" s="25">
        <v>8357859</v>
      </c>
      <c r="AC360" s="106">
        <v>93087630</v>
      </c>
      <c r="AD360" s="31">
        <f>AC360/E360</f>
        <v>0.27375348101675956</v>
      </c>
    </row>
    <row r="361" spans="1:30">
      <c r="A361" t="s">
        <v>92</v>
      </c>
      <c r="B361">
        <v>2023</v>
      </c>
      <c r="C361" s="40">
        <v>338957398</v>
      </c>
      <c r="D361" s="31">
        <f>(C361-C360)/C361</f>
        <v>-0.12572209738286932</v>
      </c>
      <c r="E361" s="40">
        <v>370498553</v>
      </c>
      <c r="F361" s="31">
        <f>(E361/C361)</f>
        <v>1.0930534491535129</v>
      </c>
      <c r="G361" s="25">
        <v>-3602524</v>
      </c>
      <c r="H361" s="25">
        <v>0</v>
      </c>
      <c r="I361" s="56">
        <v>311700986</v>
      </c>
      <c r="J361" s="80">
        <v>20989194</v>
      </c>
      <c r="K361" s="96">
        <v>789643941</v>
      </c>
      <c r="L361" s="110">
        <v>477942955</v>
      </c>
      <c r="M361" s="21">
        <f t="shared" si="27"/>
        <v>3.7867113241579218E-3</v>
      </c>
      <c r="N361" s="70">
        <v>3281</v>
      </c>
      <c r="O361" s="25">
        <v>309279207</v>
      </c>
      <c r="P361" s="32">
        <v>136721704</v>
      </c>
      <c r="Q361" s="32">
        <v>373144346</v>
      </c>
      <c r="R361" s="32">
        <v>0</v>
      </c>
      <c r="S361" s="25">
        <v>953003</v>
      </c>
      <c r="T361" s="25">
        <v>321280468</v>
      </c>
      <c r="U361" s="25">
        <v>309279207</v>
      </c>
      <c r="V361" s="25">
        <v>1712771</v>
      </c>
      <c r="W361" s="25">
        <v>0</v>
      </c>
      <c r="X361" s="25">
        <v>0</v>
      </c>
      <c r="Y361" s="25">
        <v>3231744</v>
      </c>
      <c r="Z361" s="25">
        <v>1428836</v>
      </c>
      <c r="AA361" s="25">
        <v>0</v>
      </c>
      <c r="AB361" s="25">
        <v>6976226</v>
      </c>
      <c r="AC361" s="106">
        <v>99924661</v>
      </c>
      <c r="AD361" s="31">
        <f>AC361/E361</f>
        <v>0.26970324226880316</v>
      </c>
    </row>
    <row r="362" spans="1:30">
      <c r="A362" t="s">
        <v>93</v>
      </c>
      <c r="B362">
        <v>2004</v>
      </c>
      <c r="C362" s="44">
        <v>173546990</v>
      </c>
      <c r="D362" s="31">
        <v>0</v>
      </c>
      <c r="E362" s="44">
        <v>157871225</v>
      </c>
      <c r="F362" s="21">
        <v>5.7099999999999998E-2</v>
      </c>
      <c r="G362" s="27">
        <v>0</v>
      </c>
      <c r="H362" s="27"/>
      <c r="I362" s="64">
        <v>113951712</v>
      </c>
      <c r="J362" s="89">
        <v>10246654</v>
      </c>
      <c r="K362" s="101">
        <v>290775309</v>
      </c>
      <c r="L362" s="110">
        <v>166661022</v>
      </c>
      <c r="M362" s="21">
        <v>0</v>
      </c>
      <c r="N362" s="75">
        <v>1286</v>
      </c>
      <c r="O362" s="27">
        <v>90223811</v>
      </c>
      <c r="P362" s="12">
        <v>233686</v>
      </c>
      <c r="Q362" s="12">
        <v>71632053</v>
      </c>
      <c r="R362" s="11"/>
      <c r="S362" s="27">
        <v>233686</v>
      </c>
      <c r="T362" s="27">
        <v>75408358</v>
      </c>
      <c r="U362" s="27">
        <v>75408358</v>
      </c>
      <c r="V362" s="27">
        <v>3410938</v>
      </c>
      <c r="W362" s="27"/>
      <c r="X362" s="27">
        <v>9430410</v>
      </c>
      <c r="Y362" s="27">
        <v>9430410</v>
      </c>
      <c r="Z362" s="27"/>
      <c r="AA362" s="27">
        <v>43256000</v>
      </c>
      <c r="AB362" s="27">
        <v>3697076</v>
      </c>
      <c r="AC362" s="106">
        <v>55356047</v>
      </c>
      <c r="AD362" s="31">
        <f>AC362/E362</f>
        <v>0.35064051096075299</v>
      </c>
    </row>
    <row r="363" spans="1:30">
      <c r="A363" t="s">
        <v>93</v>
      </c>
      <c r="B363">
        <v>2005</v>
      </c>
      <c r="C363" s="44">
        <v>187570896</v>
      </c>
      <c r="D363" s="31">
        <f>(C363-C362)/C363</f>
        <v>7.4765895451072539E-2</v>
      </c>
      <c r="E363" s="44">
        <v>159671345</v>
      </c>
      <c r="F363" s="21">
        <v>5.7700000000000001E-2</v>
      </c>
      <c r="G363" s="27">
        <v>0</v>
      </c>
      <c r="H363" s="27"/>
      <c r="I363" s="64">
        <v>125547333</v>
      </c>
      <c r="J363" s="89">
        <v>11208170</v>
      </c>
      <c r="K363" s="101">
        <v>293068045</v>
      </c>
      <c r="L363" s="110">
        <v>165301351</v>
      </c>
      <c r="M363" s="21">
        <f t="shared" ref="M363" si="28">(L363-L362)/L363</f>
        <v>-8.225407667720756E-3</v>
      </c>
      <c r="N363" s="75">
        <v>1261</v>
      </c>
      <c r="O363" s="27">
        <v>94553990</v>
      </c>
      <c r="P363" s="12">
        <v>236878</v>
      </c>
      <c r="Q363" s="12">
        <v>68831248</v>
      </c>
      <c r="R363" s="11"/>
      <c r="S363" s="27">
        <v>236878</v>
      </c>
      <c r="T363" s="27">
        <v>77036025</v>
      </c>
      <c r="U363" s="27">
        <v>77036025</v>
      </c>
      <c r="V363" s="27">
        <v>3602809</v>
      </c>
      <c r="W363" s="27"/>
      <c r="X363" s="27">
        <v>8099690</v>
      </c>
      <c r="Y363" s="27">
        <v>8099690</v>
      </c>
      <c r="Z363" s="27"/>
      <c r="AA363" s="27">
        <v>44125000</v>
      </c>
      <c r="AB363" s="27">
        <v>2779803</v>
      </c>
      <c r="AC363" s="106">
        <v>57596318</v>
      </c>
      <c r="AD363" s="31">
        <f>AC363/E363</f>
        <v>0.36071793595776375</v>
      </c>
    </row>
    <row r="364" spans="1:30">
      <c r="A364" t="s">
        <v>93</v>
      </c>
      <c r="B364">
        <v>2006</v>
      </c>
      <c r="C364" s="44">
        <v>198594687</v>
      </c>
      <c r="D364" s="31">
        <f>(C364-C363)/C364</f>
        <v>5.5508992544196313E-2</v>
      </c>
      <c r="E364" s="44">
        <v>166198194</v>
      </c>
      <c r="F364" s="21">
        <v>6.0100000000000001E-2</v>
      </c>
      <c r="G364" s="27">
        <v>0</v>
      </c>
      <c r="H364" s="27"/>
      <c r="I364" s="64">
        <v>128965393</v>
      </c>
      <c r="J364" s="89">
        <v>12850970</v>
      </c>
      <c r="K364" s="101">
        <v>305296681</v>
      </c>
      <c r="L364" s="110">
        <v>175200267</v>
      </c>
      <c r="M364" s="21">
        <f t="shared" si="27"/>
        <v>5.6500575995126763E-2</v>
      </c>
      <c r="N364" s="75">
        <v>1305</v>
      </c>
      <c r="O364" s="27">
        <v>98202485</v>
      </c>
      <c r="P364" s="12">
        <v>234614</v>
      </c>
      <c r="Q364" s="12">
        <v>66365962</v>
      </c>
      <c r="R364" s="11"/>
      <c r="S364" s="27">
        <v>234614</v>
      </c>
      <c r="T364" s="27">
        <v>81095337</v>
      </c>
      <c r="U364" s="27">
        <v>81095337</v>
      </c>
      <c r="V364" s="27">
        <v>3881571</v>
      </c>
      <c r="W364" s="27"/>
      <c r="X364" s="27">
        <v>9563788</v>
      </c>
      <c r="Y364" s="27">
        <v>9563788</v>
      </c>
      <c r="Z364" s="27"/>
      <c r="AA364" s="27">
        <v>49634000</v>
      </c>
      <c r="AB364" s="27">
        <v>4468293</v>
      </c>
      <c r="AC364" s="106">
        <v>58868101</v>
      </c>
      <c r="AD364" s="31">
        <f>AC364/E364</f>
        <v>0.35420421596157659</v>
      </c>
    </row>
    <row r="365" spans="1:30">
      <c r="A365" t="s">
        <v>93</v>
      </c>
      <c r="B365">
        <v>2007</v>
      </c>
      <c r="C365" s="44">
        <v>211579918</v>
      </c>
      <c r="D365" s="31">
        <f>(C365-C364)/C365</f>
        <v>6.1372700787226883E-2</v>
      </c>
      <c r="E365" s="44">
        <v>171006477</v>
      </c>
      <c r="F365" s="21">
        <v>6.1800000000000001E-2</v>
      </c>
      <c r="G365" s="27">
        <v>0</v>
      </c>
      <c r="H365" s="27"/>
      <c r="I365" s="64">
        <v>145303871</v>
      </c>
      <c r="J365" s="89">
        <v>12502588</v>
      </c>
      <c r="K365" s="101">
        <v>310526197</v>
      </c>
      <c r="L365" s="110">
        <v>176793768</v>
      </c>
      <c r="M365" s="21">
        <f t="shared" si="27"/>
        <v>9.0133324156539268E-3</v>
      </c>
      <c r="N365" s="75">
        <v>1316</v>
      </c>
      <c r="O365" s="27">
        <v>102051476</v>
      </c>
      <c r="P365" s="12">
        <v>232042</v>
      </c>
      <c r="Q365" s="12">
        <v>63751065</v>
      </c>
      <c r="R365" s="11"/>
      <c r="S365" s="27">
        <v>232042</v>
      </c>
      <c r="T365" s="27">
        <v>83305247</v>
      </c>
      <c r="U365" s="27">
        <v>83305247</v>
      </c>
      <c r="V365" s="27">
        <v>5068826</v>
      </c>
      <c r="W365" s="27"/>
      <c r="X365" s="27">
        <v>10482012</v>
      </c>
      <c r="Y365" s="27">
        <v>10482012</v>
      </c>
      <c r="Z365" s="27"/>
      <c r="AA365" s="27">
        <v>50279000</v>
      </c>
      <c r="AB365" s="27">
        <v>5032427</v>
      </c>
      <c r="AC365" s="106">
        <v>61751087</v>
      </c>
      <c r="AD365" s="31">
        <f>AC365/E365</f>
        <v>0.36110379023830774</v>
      </c>
    </row>
    <row r="366" spans="1:30">
      <c r="A366" t="s">
        <v>93</v>
      </c>
      <c r="B366">
        <v>2008</v>
      </c>
      <c r="C366" s="44">
        <v>227053884</v>
      </c>
      <c r="D366" s="31">
        <f>(C366-C365)/C366</f>
        <v>6.8151073777711721E-2</v>
      </c>
      <c r="E366" s="44">
        <v>178876216</v>
      </c>
      <c r="F366" s="21">
        <v>6.4600000000000005E-2</v>
      </c>
      <c r="G366" s="27">
        <v>0</v>
      </c>
      <c r="H366" s="27"/>
      <c r="I366" s="64">
        <v>149936037</v>
      </c>
      <c r="J366" s="89">
        <v>11610084</v>
      </c>
      <c r="K366" s="101">
        <v>315919579</v>
      </c>
      <c r="L366" s="110">
        <v>181064072</v>
      </c>
      <c r="M366" s="21">
        <f t="shared" si="27"/>
        <v>2.3584491129747705E-2</v>
      </c>
      <c r="N366" s="75">
        <v>1340</v>
      </c>
      <c r="O366" s="27">
        <v>105678391</v>
      </c>
      <c r="P366" s="12">
        <v>246771</v>
      </c>
      <c r="Q366" s="12">
        <v>61930050</v>
      </c>
      <c r="R366" s="11"/>
      <c r="S366" s="27">
        <v>246771</v>
      </c>
      <c r="T366" s="27">
        <v>83232306</v>
      </c>
      <c r="U366" s="27">
        <v>83232306</v>
      </c>
      <c r="V366" s="27">
        <v>1174085</v>
      </c>
      <c r="W366" s="27"/>
      <c r="X366" s="27">
        <v>8437279</v>
      </c>
      <c r="Y366" s="27">
        <v>8437279</v>
      </c>
      <c r="Z366" s="27"/>
      <c r="AA366" s="27">
        <v>43725000</v>
      </c>
      <c r="AB366" s="27">
        <v>3434314</v>
      </c>
      <c r="AC366" s="106">
        <v>65109700</v>
      </c>
      <c r="AD366" s="31">
        <f>AC366/E366</f>
        <v>0.36399305316252889</v>
      </c>
    </row>
    <row r="367" spans="1:30">
      <c r="A367" t="s">
        <v>93</v>
      </c>
      <c r="B367">
        <v>2009</v>
      </c>
      <c r="C367" s="44">
        <v>228736865</v>
      </c>
      <c r="D367" s="31">
        <f>(C367-C366)/C367</f>
        <v>7.3577164747798745E-3</v>
      </c>
      <c r="E367" s="44">
        <v>163768488</v>
      </c>
      <c r="F367" s="21">
        <v>5.9200000000000003E-2</v>
      </c>
      <c r="G367" s="27">
        <v>0</v>
      </c>
      <c r="H367" s="27"/>
      <c r="I367" s="64">
        <v>132086080</v>
      </c>
      <c r="J367" s="89">
        <v>8841925</v>
      </c>
      <c r="K367" s="101">
        <v>308358346</v>
      </c>
      <c r="L367" s="110">
        <v>180190649</v>
      </c>
      <c r="M367" s="21">
        <f t="shared" si="27"/>
        <v>-4.8472160172973238E-3</v>
      </c>
      <c r="N367" s="75">
        <v>1345</v>
      </c>
      <c r="O367" s="27">
        <v>107726654</v>
      </c>
      <c r="P367" s="12">
        <v>245005</v>
      </c>
      <c r="Q367" s="12">
        <v>60565418</v>
      </c>
      <c r="R367" s="11"/>
      <c r="S367" s="27">
        <v>245005</v>
      </c>
      <c r="T367" s="27">
        <v>82252484</v>
      </c>
      <c r="U367" s="27">
        <v>82252484</v>
      </c>
      <c r="V367" s="27">
        <v>1239757</v>
      </c>
      <c r="W367" s="27"/>
      <c r="X367" s="27">
        <v>6276418</v>
      </c>
      <c r="Y367" s="27">
        <v>6276418</v>
      </c>
      <c r="Z367" s="27"/>
      <c r="AA367" s="27">
        <v>38410000</v>
      </c>
      <c r="AB367" s="27">
        <v>3929681</v>
      </c>
      <c r="AC367" s="106">
        <v>70223741</v>
      </c>
      <c r="AD367" s="31">
        <f>AC367/E367</f>
        <v>0.42879886025448316</v>
      </c>
    </row>
    <row r="368" spans="1:30">
      <c r="A368" t="s">
        <v>93</v>
      </c>
      <c r="B368">
        <v>2010</v>
      </c>
      <c r="C368" s="44">
        <v>224477212</v>
      </c>
      <c r="D368" s="31">
        <f>(C368-C367)/C368</f>
        <v>-1.8975881614210356E-2</v>
      </c>
      <c r="E368" s="44">
        <v>162679384</v>
      </c>
      <c r="F368" s="21">
        <v>5.8799999999999998E-2</v>
      </c>
      <c r="G368" s="27">
        <v>0</v>
      </c>
      <c r="H368" s="27"/>
      <c r="I368" s="64">
        <v>134919205</v>
      </c>
      <c r="J368" s="89">
        <v>10102328</v>
      </c>
      <c r="K368" s="101">
        <v>302704389</v>
      </c>
      <c r="L368" s="110">
        <v>177614590</v>
      </c>
      <c r="M368" s="21">
        <f t="shared" si="27"/>
        <v>-1.4503645224190197E-2</v>
      </c>
      <c r="N368" s="75">
        <v>1315</v>
      </c>
      <c r="O368" s="27">
        <v>109155195</v>
      </c>
      <c r="P368" s="12">
        <v>240530</v>
      </c>
      <c r="Q368" s="12">
        <v>59094380</v>
      </c>
      <c r="R368" s="11"/>
      <c r="S368" s="27">
        <v>240530</v>
      </c>
      <c r="T368" s="27">
        <v>81462434</v>
      </c>
      <c r="U368" s="27">
        <v>81462434</v>
      </c>
      <c r="V368" s="27">
        <v>2289304</v>
      </c>
      <c r="W368" s="27"/>
      <c r="X368" s="27">
        <v>7481195</v>
      </c>
      <c r="Y368" s="27">
        <v>7481195</v>
      </c>
      <c r="Z368" s="27"/>
      <c r="AA368" s="27">
        <v>38871000</v>
      </c>
      <c r="AB368" s="27">
        <v>3678771</v>
      </c>
      <c r="AC368" s="106">
        <v>73659609</v>
      </c>
      <c r="AD368" s="31">
        <f>AC368/E368</f>
        <v>0.45279006588812754</v>
      </c>
    </row>
    <row r="369" spans="1:30">
      <c r="A369" t="s">
        <v>93</v>
      </c>
      <c r="B369">
        <v>2011</v>
      </c>
      <c r="C369" s="78">
        <v>234238957</v>
      </c>
      <c r="D369" s="31">
        <f>(C369-C368)/C369</f>
        <v>4.1674301854067765E-2</v>
      </c>
      <c r="E369" s="44">
        <v>162483579</v>
      </c>
      <c r="F369" s="21">
        <v>5.8700000000000002E-2</v>
      </c>
      <c r="G369" s="27"/>
      <c r="H369" s="27"/>
      <c r="I369" s="78">
        <v>154035499</v>
      </c>
      <c r="J369" s="89">
        <v>8942407</v>
      </c>
      <c r="K369" s="107">
        <v>322745445</v>
      </c>
      <c r="L369" s="112">
        <v>168709946</v>
      </c>
      <c r="M369" s="21">
        <f t="shared" si="27"/>
        <v>-5.2780788632342993E-2</v>
      </c>
      <c r="N369" s="75">
        <v>1325</v>
      </c>
      <c r="O369" s="27">
        <v>108852279</v>
      </c>
      <c r="P369" s="12">
        <v>257709</v>
      </c>
      <c r="Q369" s="12">
        <v>57034822</v>
      </c>
      <c r="R369" s="11"/>
      <c r="S369" s="27">
        <v>257709</v>
      </c>
      <c r="T369" s="27">
        <v>83663776</v>
      </c>
      <c r="U369" s="27">
        <v>83663776</v>
      </c>
      <c r="V369" s="27">
        <v>3346014</v>
      </c>
      <c r="W369" s="27"/>
      <c r="X369" s="27">
        <v>8890034</v>
      </c>
      <c r="Y369" s="27">
        <v>8890034</v>
      </c>
      <c r="Z369" s="27"/>
      <c r="AA369" s="27">
        <v>40614000</v>
      </c>
      <c r="AB369" s="27">
        <v>3760153</v>
      </c>
      <c r="AC369" s="106">
        <v>70827755</v>
      </c>
      <c r="AD369" s="31">
        <f>AC369/E369</f>
        <v>0.43590715711647393</v>
      </c>
    </row>
    <row r="370" spans="1:30">
      <c r="A370" t="s">
        <v>93</v>
      </c>
      <c r="B370">
        <v>2012</v>
      </c>
      <c r="C370" s="78">
        <v>235061153</v>
      </c>
      <c r="D370" s="31">
        <f>(C370-C369)/C370</f>
        <v>3.4977961671106071E-3</v>
      </c>
      <c r="E370" s="44">
        <v>164943564</v>
      </c>
      <c r="F370" s="21">
        <v>5.96E-2</v>
      </c>
      <c r="G370" s="27"/>
      <c r="H370" s="27"/>
      <c r="I370" s="78">
        <v>143560807</v>
      </c>
      <c r="J370" s="89">
        <v>9389247</v>
      </c>
      <c r="K370" s="107">
        <v>315089241</v>
      </c>
      <c r="L370" s="112">
        <v>171528434</v>
      </c>
      <c r="M370" s="21">
        <f t="shared" si="27"/>
        <v>1.6431608067966154E-2</v>
      </c>
      <c r="N370" s="75">
        <v>1265</v>
      </c>
      <c r="O370" s="27">
        <v>110116334</v>
      </c>
      <c r="P370" s="12">
        <v>283220</v>
      </c>
      <c r="Q370" s="12">
        <v>54099250</v>
      </c>
      <c r="R370" s="11"/>
      <c r="S370" s="27">
        <v>283220</v>
      </c>
      <c r="T370" s="27">
        <v>82569640</v>
      </c>
      <c r="U370" s="27">
        <v>82569640</v>
      </c>
      <c r="V370" s="27">
        <v>2548743</v>
      </c>
      <c r="W370" s="27"/>
      <c r="X370" s="27">
        <v>8348170</v>
      </c>
      <c r="Y370" s="27">
        <v>8348170</v>
      </c>
      <c r="Z370" s="27"/>
      <c r="AA370" s="27">
        <v>44329000</v>
      </c>
      <c r="AB370" s="27">
        <v>4052684</v>
      </c>
      <c r="AC370" s="106">
        <v>72472603</v>
      </c>
      <c r="AD370" s="31">
        <f>AC370/E370</f>
        <v>0.43937818028474274</v>
      </c>
    </row>
    <row r="371" spans="1:30">
      <c r="A371" t="s">
        <v>93</v>
      </c>
      <c r="B371">
        <v>2013</v>
      </c>
      <c r="C371" s="44">
        <v>243356704</v>
      </c>
      <c r="D371" s="31">
        <f>(C371-C370)/C371</f>
        <v>3.4088031534154899E-2</v>
      </c>
      <c r="E371" s="44">
        <v>164813013</v>
      </c>
      <c r="F371" s="21">
        <v>5.9499999999999997E-2</v>
      </c>
      <c r="G371" s="27"/>
      <c r="H371" s="27"/>
      <c r="I371" s="64">
        <v>165288729</v>
      </c>
      <c r="J371" s="89">
        <v>8284276</v>
      </c>
      <c r="K371" s="101">
        <v>327043204</v>
      </c>
      <c r="L371" s="110">
        <v>161754475</v>
      </c>
      <c r="M371" s="21">
        <f t="shared" si="27"/>
        <v>-6.0424659039572164E-2</v>
      </c>
      <c r="N371" s="75">
        <v>1286</v>
      </c>
      <c r="O371" s="27">
        <v>113144062</v>
      </c>
      <c r="P371" s="12">
        <v>295754</v>
      </c>
      <c r="Q371" s="12">
        <v>54309690</v>
      </c>
      <c r="R371" s="11"/>
      <c r="S371" s="27">
        <v>295754</v>
      </c>
      <c r="T371" s="27">
        <v>83858969</v>
      </c>
      <c r="U371" s="27">
        <v>83858969</v>
      </c>
      <c r="V371" s="27">
        <v>2935171</v>
      </c>
      <c r="W371" s="27"/>
      <c r="X371" s="27">
        <v>7770219</v>
      </c>
      <c r="Y371" s="27">
        <v>7770219</v>
      </c>
      <c r="Z371" s="27"/>
      <c r="AA371" s="27">
        <v>49627000</v>
      </c>
      <c r="AB371" s="27">
        <v>4076065</v>
      </c>
      <c r="AC371" s="106">
        <v>100275333</v>
      </c>
      <c r="AD371" s="31">
        <f>AC371/E371</f>
        <v>0.60841878426189566</v>
      </c>
    </row>
    <row r="372" spans="1:30">
      <c r="A372" t="s">
        <v>93</v>
      </c>
      <c r="B372">
        <v>2014</v>
      </c>
      <c r="C372" s="78">
        <v>253902535</v>
      </c>
      <c r="D372" s="31">
        <f>(C372-C371)/C372</f>
        <v>4.1534957498553529E-2</v>
      </c>
      <c r="E372" s="44">
        <v>164083783</v>
      </c>
      <c r="F372" s="21">
        <v>5.9299999999999999E-2</v>
      </c>
      <c r="G372" s="27"/>
      <c r="H372" s="27"/>
      <c r="I372" s="78">
        <v>188439453</v>
      </c>
      <c r="J372" s="89">
        <v>8508611</v>
      </c>
      <c r="K372" s="107">
        <v>354802047</v>
      </c>
      <c r="L372" s="112">
        <v>166362594</v>
      </c>
      <c r="M372" s="21">
        <f t="shared" si="27"/>
        <v>2.7699249507975334E-2</v>
      </c>
      <c r="N372" s="75">
        <v>1295</v>
      </c>
      <c r="O372" s="27">
        <v>113950693</v>
      </c>
      <c r="P372" s="12">
        <v>299730</v>
      </c>
      <c r="Q372" s="12">
        <v>54652053</v>
      </c>
      <c r="R372" s="11"/>
      <c r="S372" s="27">
        <v>299730</v>
      </c>
      <c r="T372" s="27">
        <v>83138574</v>
      </c>
      <c r="U372" s="27">
        <v>83138574</v>
      </c>
      <c r="V372" s="27">
        <v>2545410</v>
      </c>
      <c r="W372" s="27"/>
      <c r="X372" s="27">
        <v>8970240</v>
      </c>
      <c r="Y372" s="27">
        <v>8970240</v>
      </c>
      <c r="Z372" s="27"/>
      <c r="AA372" s="27">
        <v>52421000</v>
      </c>
      <c r="AB372" s="27">
        <v>3838535</v>
      </c>
      <c r="AC372" s="106">
        <v>73434046</v>
      </c>
      <c r="AD372" s="31">
        <f>AC372/E372</f>
        <v>0.44753993756957688</v>
      </c>
    </row>
    <row r="373" spans="1:30">
      <c r="A373" t="s">
        <v>93</v>
      </c>
      <c r="B373">
        <v>2015</v>
      </c>
      <c r="C373" s="78">
        <v>257316222</v>
      </c>
      <c r="D373" s="31">
        <f>(C373-C372)/C373</f>
        <v>1.3266505210852972E-2</v>
      </c>
      <c r="E373" s="44">
        <v>164920825</v>
      </c>
      <c r="F373" s="21">
        <v>5.96E-2</v>
      </c>
      <c r="G373" s="27"/>
      <c r="H373" s="27"/>
      <c r="I373" s="78">
        <v>191599015</v>
      </c>
      <c r="J373" s="89">
        <v>7958194</v>
      </c>
      <c r="K373" s="107">
        <v>358922787</v>
      </c>
      <c r="L373" s="112">
        <v>167323772</v>
      </c>
      <c r="M373" s="21">
        <f t="shared" si="27"/>
        <v>5.7444198664132438E-3</v>
      </c>
      <c r="N373" s="75">
        <v>1288</v>
      </c>
      <c r="O373" s="27">
        <v>115794703</v>
      </c>
      <c r="P373" s="12">
        <v>293419</v>
      </c>
      <c r="Q373" s="12">
        <v>53258719</v>
      </c>
      <c r="R373" s="11"/>
      <c r="S373" s="27">
        <v>293419</v>
      </c>
      <c r="T373" s="27">
        <v>84294598</v>
      </c>
      <c r="U373" s="27">
        <v>84294598</v>
      </c>
      <c r="V373" s="27">
        <v>3081428</v>
      </c>
      <c r="W373" s="27"/>
      <c r="X373" s="27">
        <v>9647597</v>
      </c>
      <c r="Y373" s="27">
        <v>9647597</v>
      </c>
      <c r="Z373" s="27"/>
      <c r="AA373" s="27">
        <v>55062000</v>
      </c>
      <c r="AB373" s="27">
        <v>3972611</v>
      </c>
      <c r="AC373" s="106">
        <v>74873290</v>
      </c>
      <c r="AD373" s="31">
        <f>AC373/E373</f>
        <v>0.45399536413912556</v>
      </c>
    </row>
    <row r="374" spans="1:30">
      <c r="A374" t="s">
        <v>93</v>
      </c>
      <c r="B374">
        <v>2016</v>
      </c>
      <c r="C374" s="78">
        <v>269151290</v>
      </c>
      <c r="D374" s="31">
        <f>(C374-C373)/C374</f>
        <v>4.3971804853693994E-2</v>
      </c>
      <c r="E374" s="44">
        <v>278735300</v>
      </c>
      <c r="F374" s="21">
        <v>0.1009</v>
      </c>
      <c r="G374" s="27"/>
      <c r="H374" s="27"/>
      <c r="I374" s="78">
        <v>185333837</v>
      </c>
      <c r="J374" s="89">
        <v>24019554</v>
      </c>
      <c r="K374" s="107">
        <v>357146979</v>
      </c>
      <c r="L374" s="112">
        <v>171813142</v>
      </c>
      <c r="M374" s="21">
        <f t="shared" si="27"/>
        <v>2.6129374899622054E-2</v>
      </c>
      <c r="N374" s="75">
        <v>1245</v>
      </c>
      <c r="O374" s="27">
        <v>118718574</v>
      </c>
      <c r="P374" s="12">
        <v>290018</v>
      </c>
      <c r="Q374" s="12">
        <v>51844928</v>
      </c>
      <c r="R374" s="11"/>
      <c r="S374" s="27">
        <v>290018</v>
      </c>
      <c r="T374" s="27">
        <v>124193805</v>
      </c>
      <c r="U374" s="27">
        <v>124193805</v>
      </c>
      <c r="V374" s="27">
        <v>9646453</v>
      </c>
      <c r="W374" s="27"/>
      <c r="X374" s="27">
        <v>10031204</v>
      </c>
      <c r="Y374" s="27">
        <v>10031204</v>
      </c>
      <c r="Z374" s="27"/>
      <c r="AA374" s="27">
        <v>60025000</v>
      </c>
      <c r="AB374" s="27">
        <v>3716040</v>
      </c>
      <c r="AC374" s="106">
        <v>76552595</v>
      </c>
      <c r="AD374" s="31">
        <f>AC374/E374</f>
        <v>0.27464262689368729</v>
      </c>
    </row>
    <row r="375" spans="1:30">
      <c r="A375" t="s">
        <v>93</v>
      </c>
      <c r="B375">
        <v>2017</v>
      </c>
      <c r="C375" s="78">
        <v>271379593</v>
      </c>
      <c r="D375" s="31">
        <f>(C375-C374)/C375</f>
        <v>8.2110190208738356E-3</v>
      </c>
      <c r="E375" s="44">
        <v>278735300</v>
      </c>
      <c r="F375" s="21">
        <v>0.1009</v>
      </c>
      <c r="G375" s="27"/>
      <c r="H375" s="27"/>
      <c r="I375" s="78">
        <v>210397221</v>
      </c>
      <c r="J375" s="89">
        <v>10377350</v>
      </c>
      <c r="K375" s="107">
        <v>372564421</v>
      </c>
      <c r="L375" s="112">
        <v>162167200</v>
      </c>
      <c r="M375" s="21">
        <f t="shared" si="27"/>
        <v>-5.9481461109274873E-2</v>
      </c>
      <c r="N375" s="75">
        <v>1245</v>
      </c>
      <c r="O375" s="27">
        <v>119630931</v>
      </c>
      <c r="P375" s="12">
        <v>270234</v>
      </c>
      <c r="Q375" s="12">
        <v>50373467</v>
      </c>
      <c r="R375" s="11"/>
      <c r="S375" s="27">
        <v>270234</v>
      </c>
      <c r="T375" s="27">
        <v>130913439</v>
      </c>
      <c r="U375" s="27">
        <v>130913439</v>
      </c>
      <c r="V375" s="27">
        <v>10189187</v>
      </c>
      <c r="W375" s="27"/>
      <c r="X375" s="27">
        <v>8539663</v>
      </c>
      <c r="Y375" s="27">
        <v>8539663</v>
      </c>
      <c r="Z375" s="27"/>
      <c r="AA375" s="27">
        <v>67046000</v>
      </c>
      <c r="AB375" s="27">
        <v>4417767</v>
      </c>
      <c r="AC375" s="106">
        <v>79485963</v>
      </c>
      <c r="AD375" s="31">
        <f>AC375/E375</f>
        <v>0.28516647514685078</v>
      </c>
    </row>
    <row r="376" spans="1:30">
      <c r="A376" t="s">
        <v>93</v>
      </c>
      <c r="B376">
        <v>2018</v>
      </c>
      <c r="C376" s="78">
        <v>275809987</v>
      </c>
      <c r="D376" s="31">
        <f>(C376-C375)/C376</f>
        <v>1.606321093804337E-2</v>
      </c>
      <c r="E376" s="44">
        <v>278735300</v>
      </c>
      <c r="F376" s="21">
        <v>0.1009</v>
      </c>
      <c r="G376" s="27"/>
      <c r="H376" s="27"/>
      <c r="I376" s="78">
        <v>223219246</v>
      </c>
      <c r="J376" s="89">
        <v>13342350</v>
      </c>
      <c r="K376" s="107">
        <v>371140146</v>
      </c>
      <c r="L376" s="112">
        <v>147920900</v>
      </c>
      <c r="M376" s="21">
        <f t="shared" si="27"/>
        <v>-9.6310257712060976E-2</v>
      </c>
      <c r="N376" s="75">
        <v>1248</v>
      </c>
      <c r="O376" s="27">
        <v>122101299</v>
      </c>
      <c r="P376" s="12">
        <v>284021</v>
      </c>
      <c r="Q376" s="12">
        <v>48978898</v>
      </c>
      <c r="R376" s="11"/>
      <c r="S376" s="27">
        <v>284021</v>
      </c>
      <c r="T376" s="27">
        <v>134417693</v>
      </c>
      <c r="U376" s="27">
        <v>134417693</v>
      </c>
      <c r="V376" s="27">
        <v>10920315</v>
      </c>
      <c r="W376" s="27"/>
      <c r="X376" s="27">
        <v>7849073</v>
      </c>
      <c r="Y376" s="27">
        <v>7849073</v>
      </c>
      <c r="Z376" s="27"/>
      <c r="AA376" s="27">
        <v>72636000</v>
      </c>
      <c r="AB376" s="27">
        <v>5593021</v>
      </c>
      <c r="AC376" s="106">
        <v>79818478</v>
      </c>
      <c r="AD376" s="31">
        <f>AC376/E376</f>
        <v>0.28635941698091344</v>
      </c>
    </row>
    <row r="377" spans="1:30">
      <c r="A377" t="s">
        <v>93</v>
      </c>
      <c r="B377">
        <v>2019</v>
      </c>
      <c r="C377" s="78">
        <v>277802338</v>
      </c>
      <c r="D377" s="31">
        <f>(C377-C376)/C377</f>
        <v>7.1718294897863671E-3</v>
      </c>
      <c r="E377" s="44">
        <v>278735300</v>
      </c>
      <c r="F377" s="21">
        <v>0.1009</v>
      </c>
      <c r="G377" s="27"/>
      <c r="H377" s="27"/>
      <c r="I377" s="78">
        <v>221545963</v>
      </c>
      <c r="J377" s="89">
        <v>12050116</v>
      </c>
      <c r="K377" s="107">
        <v>365331585</v>
      </c>
      <c r="L377" s="113">
        <v>143785622</v>
      </c>
      <c r="M377" s="21">
        <f t="shared" si="27"/>
        <v>-2.8760024420244189E-2</v>
      </c>
      <c r="N377" s="75">
        <v>1265</v>
      </c>
      <c r="O377" s="27">
        <v>124831202</v>
      </c>
      <c r="P377" s="12">
        <v>299586</v>
      </c>
      <c r="Q377" s="12">
        <v>47658701</v>
      </c>
      <c r="R377" s="11"/>
      <c r="S377" s="27">
        <v>299586</v>
      </c>
      <c r="T377" s="27">
        <v>137192581</v>
      </c>
      <c r="U377" s="27">
        <v>137192581</v>
      </c>
      <c r="V377" s="27">
        <v>8368104</v>
      </c>
      <c r="W377" s="27"/>
      <c r="X377" s="27">
        <v>8896158</v>
      </c>
      <c r="Y377" s="27">
        <v>8896158</v>
      </c>
      <c r="Z377" s="27"/>
      <c r="AA377" s="27">
        <v>73757000</v>
      </c>
      <c r="AB377" s="27">
        <v>5721715</v>
      </c>
      <c r="AC377" s="106">
        <v>82105465</v>
      </c>
      <c r="AD377" s="31">
        <f>AC377/E377</f>
        <v>0.29456428733640844</v>
      </c>
    </row>
    <row r="378" spans="1:30">
      <c r="A378" t="s">
        <v>93</v>
      </c>
      <c r="B378">
        <v>2020</v>
      </c>
      <c r="C378" s="78">
        <v>278735300</v>
      </c>
      <c r="D378" s="31">
        <f>(C378-C377)/C378</f>
        <v>3.347125391007167E-3</v>
      </c>
      <c r="E378" s="44">
        <v>109797835</v>
      </c>
      <c r="F378" s="21">
        <v>3.9699999999999999E-2</v>
      </c>
      <c r="G378" s="27"/>
      <c r="H378" s="27"/>
      <c r="I378" s="78">
        <v>209022045</v>
      </c>
      <c r="J378" s="89">
        <v>10118628</v>
      </c>
      <c r="K378" s="107">
        <v>419406133</v>
      </c>
      <c r="L378" s="112">
        <v>210384088</v>
      </c>
      <c r="M378" s="21">
        <f t="shared" si="27"/>
        <v>0.31655657342298626</v>
      </c>
      <c r="N378" s="75">
        <v>1205</v>
      </c>
      <c r="O378" s="27">
        <v>126722295</v>
      </c>
      <c r="P378" s="12">
        <v>303293</v>
      </c>
      <c r="Q378" s="12">
        <v>46343000</v>
      </c>
      <c r="R378" s="11"/>
      <c r="S378" s="27">
        <v>303293</v>
      </c>
      <c r="T378" s="27">
        <v>138156309</v>
      </c>
      <c r="U378" s="27">
        <v>138156309</v>
      </c>
      <c r="V378" s="27">
        <v>7515425</v>
      </c>
      <c r="W378" s="27"/>
      <c r="X378" s="27">
        <v>8911603</v>
      </c>
      <c r="Y378" s="27">
        <v>8911603</v>
      </c>
      <c r="Z378" s="27"/>
      <c r="AA378" s="27">
        <v>76225000</v>
      </c>
      <c r="AB378" s="27">
        <v>6829740</v>
      </c>
      <c r="AC378" s="106">
        <v>80574588</v>
      </c>
      <c r="AD378" s="31">
        <f>AC378/E378</f>
        <v>0.7338449615149516</v>
      </c>
    </row>
    <row r="379" spans="1:30">
      <c r="A379" t="s">
        <v>93</v>
      </c>
      <c r="B379">
        <v>2021</v>
      </c>
      <c r="C379" s="78">
        <v>291863480</v>
      </c>
      <c r="D379" s="31">
        <f>(C379-C378)/C379</f>
        <v>4.4980550495731769E-2</v>
      </c>
      <c r="E379" s="44">
        <v>291574112</v>
      </c>
      <c r="F379" s="21">
        <v>0.1055</v>
      </c>
      <c r="G379" s="27"/>
      <c r="H379" s="27"/>
      <c r="I379" s="78">
        <v>267433768</v>
      </c>
      <c r="J379" s="89">
        <v>20515035</v>
      </c>
      <c r="K379" s="107">
        <v>412314341</v>
      </c>
      <c r="L379" s="112">
        <v>204091585</v>
      </c>
      <c r="M379" s="21">
        <f t="shared" si="27"/>
        <v>-3.0831761142920223E-2</v>
      </c>
      <c r="N379" s="75">
        <v>1228</v>
      </c>
      <c r="O379" s="27">
        <v>131503245</v>
      </c>
      <c r="P379" s="12">
        <v>352401</v>
      </c>
      <c r="Q379" s="12">
        <v>45080100</v>
      </c>
      <c r="R379" s="11"/>
      <c r="S379" s="27">
        <v>352401</v>
      </c>
      <c r="T379" s="27">
        <v>140827064</v>
      </c>
      <c r="U379" s="27">
        <v>140827064</v>
      </c>
      <c r="V379" s="27">
        <v>7825253</v>
      </c>
      <c r="W379" s="27"/>
      <c r="X379" s="27">
        <v>12164804</v>
      </c>
      <c r="Y379" s="27">
        <v>12164804</v>
      </c>
      <c r="Z379" s="27"/>
      <c r="AA379" s="27">
        <v>85832000</v>
      </c>
      <c r="AB379" s="27">
        <v>6412204</v>
      </c>
      <c r="AC379" s="106">
        <v>75877280</v>
      </c>
      <c r="AD379" s="31">
        <f>AC379/E379</f>
        <v>0.26023325417861515</v>
      </c>
    </row>
    <row r="380" spans="1:30">
      <c r="A380" t="s">
        <v>93</v>
      </c>
      <c r="B380">
        <v>2022</v>
      </c>
      <c r="C380" s="78">
        <v>269996710</v>
      </c>
      <c r="D380" s="31">
        <f>(C380-C379)/C380</f>
        <v>-8.0989023903291268E-2</v>
      </c>
      <c r="E380" s="44">
        <v>269835113</v>
      </c>
      <c r="F380" s="21">
        <v>9.7500000000000003E-2</v>
      </c>
      <c r="G380" s="27"/>
      <c r="H380" s="27"/>
      <c r="I380" s="78">
        <v>209140711</v>
      </c>
      <c r="J380" s="89">
        <v>20993105</v>
      </c>
      <c r="K380" s="107">
        <v>412314341</v>
      </c>
      <c r="L380" s="112">
        <v>203173630</v>
      </c>
      <c r="M380" s="21">
        <f t="shared" si="27"/>
        <v>-4.5180814065289869E-3</v>
      </c>
      <c r="N380" s="75">
        <v>1218</v>
      </c>
      <c r="O380" s="27">
        <v>135455313</v>
      </c>
      <c r="P380" s="12">
        <v>352341</v>
      </c>
      <c r="Q380" s="12">
        <v>44198055</v>
      </c>
      <c r="R380" s="11"/>
      <c r="S380" s="27">
        <v>352341</v>
      </c>
      <c r="T380" s="27">
        <v>140370694</v>
      </c>
      <c r="U380" s="27">
        <v>140370694</v>
      </c>
      <c r="V380" s="27">
        <v>8942352</v>
      </c>
      <c r="W380" s="27"/>
      <c r="X380" s="27">
        <v>8968774</v>
      </c>
      <c r="Y380" s="27">
        <v>8968774</v>
      </c>
      <c r="Z380" s="27"/>
      <c r="AA380" s="27">
        <v>91482000</v>
      </c>
      <c r="AB380" s="27">
        <v>6889588</v>
      </c>
      <c r="AC380" s="106">
        <v>72760171</v>
      </c>
      <c r="AD380" s="31">
        <f>AC380/E380</f>
        <v>0.26964678610970844</v>
      </c>
    </row>
    <row r="381" spans="1:30">
      <c r="A381" t="s">
        <v>93</v>
      </c>
      <c r="B381">
        <v>2023</v>
      </c>
      <c r="C381" s="78">
        <v>269346005</v>
      </c>
      <c r="D381" s="31">
        <f>(C381-C380)/C381</f>
        <v>-2.4158702483818165E-3</v>
      </c>
      <c r="E381" s="78">
        <v>291534868</v>
      </c>
      <c r="F381" s="21">
        <v>6.3700000000000007E-2</v>
      </c>
      <c r="G381" s="27"/>
      <c r="H381" s="27"/>
      <c r="I381" s="78">
        <v>203099891</v>
      </c>
      <c r="J381" s="89">
        <v>10481340</v>
      </c>
      <c r="K381" s="107">
        <v>426310606</v>
      </c>
      <c r="L381" s="112">
        <v>223210715</v>
      </c>
      <c r="M381" s="21">
        <f t="shared" si="27"/>
        <v>8.9767576793972459E-2</v>
      </c>
      <c r="N381" s="75">
        <v>1203</v>
      </c>
      <c r="O381" s="27">
        <v>134097862</v>
      </c>
      <c r="P381" s="12">
        <v>352140</v>
      </c>
      <c r="Q381" s="12">
        <v>42811014</v>
      </c>
      <c r="R381" s="11"/>
      <c r="S381" s="27">
        <v>352140</v>
      </c>
      <c r="T381" s="27">
        <v>138950151</v>
      </c>
      <c r="U381" s="27">
        <v>138950151</v>
      </c>
      <c r="V381" s="27">
        <v>8942352</v>
      </c>
      <c r="W381" s="27"/>
      <c r="X381" s="27">
        <v>9331440</v>
      </c>
      <c r="Y381" s="27">
        <v>9331440</v>
      </c>
      <c r="Z381" s="27"/>
      <c r="AA381" s="27">
        <v>100426000</v>
      </c>
      <c r="AB381" s="27">
        <v>7022140</v>
      </c>
      <c r="AC381" s="106">
        <v>74629948</v>
      </c>
      <c r="AD381" s="31">
        <f>AC381/E381</f>
        <v>0.25598978438489906</v>
      </c>
    </row>
    <row r="382" spans="1:30">
      <c r="A382" t="s">
        <v>94</v>
      </c>
      <c r="B382">
        <v>2004</v>
      </c>
      <c r="C382" s="44">
        <v>205600000</v>
      </c>
      <c r="D382" s="31">
        <v>0</v>
      </c>
      <c r="E382" s="44">
        <v>114579000</v>
      </c>
      <c r="F382" s="21">
        <v>5.8700000000000002E-2</v>
      </c>
      <c r="G382" s="27"/>
      <c r="H382" s="27"/>
      <c r="I382" s="64">
        <v>619455000</v>
      </c>
      <c r="J382" s="89">
        <v>31665000</v>
      </c>
      <c r="K382" s="101">
        <v>759463000</v>
      </c>
      <c r="L382" s="110">
        <v>224476000</v>
      </c>
      <c r="M382" s="21">
        <v>0</v>
      </c>
      <c r="N382" s="75">
        <v>920</v>
      </c>
      <c r="O382" s="27">
        <v>28580</v>
      </c>
      <c r="P382" s="12">
        <v>309195</v>
      </c>
      <c r="Q382" s="12">
        <v>107053000</v>
      </c>
      <c r="R382" s="11"/>
      <c r="S382" s="27">
        <v>309195</v>
      </c>
      <c r="T382" s="27">
        <v>49076000</v>
      </c>
      <c r="U382" s="27">
        <v>49076000</v>
      </c>
      <c r="V382" s="27">
        <v>11042000</v>
      </c>
      <c r="W382" s="27"/>
      <c r="X382" s="27">
        <v>10267000</v>
      </c>
      <c r="Y382" s="27">
        <v>1856000</v>
      </c>
      <c r="AA382" s="27">
        <v>353485000</v>
      </c>
      <c r="AB382" s="27">
        <v>6707000</v>
      </c>
      <c r="AC382" s="106">
        <v>62026318</v>
      </c>
      <c r="AD382" s="31">
        <f>AC382/E382</f>
        <v>0.54134106598940468</v>
      </c>
    </row>
    <row r="383" spans="1:30">
      <c r="A383" t="s">
        <v>94</v>
      </c>
      <c r="B383">
        <v>2005</v>
      </c>
      <c r="C383" s="44">
        <v>226484000</v>
      </c>
      <c r="D383" s="31">
        <f>(C383-C382)/C383</f>
        <v>9.2209604210451948E-2</v>
      </c>
      <c r="E383" s="44">
        <v>112207000</v>
      </c>
      <c r="F383" s="21">
        <v>5.6099999999999997E-2</v>
      </c>
      <c r="G383" s="27"/>
      <c r="H383" s="27"/>
      <c r="I383" s="64">
        <v>642674000</v>
      </c>
      <c r="J383" s="89">
        <v>25918000</v>
      </c>
      <c r="K383" s="101">
        <v>796098000</v>
      </c>
      <c r="L383" s="110">
        <v>223497000</v>
      </c>
      <c r="M383" s="21">
        <f t="shared" ref="M383" si="29">(L383-L382)/L383</f>
        <v>-4.3803719960446895E-3</v>
      </c>
      <c r="N383" s="75">
        <v>925</v>
      </c>
      <c r="O383" s="27">
        <v>29620</v>
      </c>
      <c r="P383" s="12">
        <v>321000</v>
      </c>
      <c r="Q383" s="12">
        <v>104775000</v>
      </c>
      <c r="R383" s="11"/>
      <c r="S383" s="27">
        <v>321000</v>
      </c>
      <c r="T383" s="27">
        <v>50084000</v>
      </c>
      <c r="U383" s="27">
        <v>50084000</v>
      </c>
      <c r="V383" s="27">
        <v>15170000</v>
      </c>
      <c r="W383" s="27"/>
      <c r="X383" s="27">
        <v>11646000</v>
      </c>
      <c r="Y383" s="27">
        <v>1952000</v>
      </c>
      <c r="AA383" s="27">
        <v>416920000</v>
      </c>
      <c r="AB383" s="27">
        <v>5792000</v>
      </c>
      <c r="AC383" s="106">
        <v>65060944</v>
      </c>
      <c r="AD383" s="31">
        <f>AC383/E383</f>
        <v>0.57982963629720075</v>
      </c>
    </row>
    <row r="384" spans="1:30">
      <c r="A384" t="s">
        <v>94</v>
      </c>
      <c r="B384">
        <v>2006</v>
      </c>
      <c r="C384" s="44">
        <v>269599000</v>
      </c>
      <c r="D384" s="31">
        <f>(C384-C383)/C384</f>
        <v>0.15992270001001488</v>
      </c>
      <c r="E384" s="44">
        <v>107030000</v>
      </c>
      <c r="F384" s="21">
        <v>6.7299999999999999E-2</v>
      </c>
      <c r="G384" s="27"/>
      <c r="H384" s="27"/>
      <c r="I384" s="64">
        <v>737662000</v>
      </c>
      <c r="J384" s="89">
        <v>24295000</v>
      </c>
      <c r="K384" s="101">
        <v>828645000</v>
      </c>
      <c r="L384" s="110">
        <v>221991000</v>
      </c>
      <c r="M384" s="21">
        <f t="shared" si="27"/>
        <v>-6.7840588131951292E-3</v>
      </c>
      <c r="N384" s="75">
        <v>930</v>
      </c>
      <c r="O384" s="27">
        <v>30770</v>
      </c>
      <c r="P384" s="12">
        <v>328765</v>
      </c>
      <c r="Q384" s="12">
        <v>105658000</v>
      </c>
      <c r="R384" s="11"/>
      <c r="S384" s="27">
        <v>328765</v>
      </c>
      <c r="T384" s="27">
        <v>51114000</v>
      </c>
      <c r="U384" s="27">
        <v>51114000</v>
      </c>
      <c r="V384" s="27">
        <v>18754000</v>
      </c>
      <c r="W384" s="27"/>
      <c r="X384" s="27">
        <v>12043000</v>
      </c>
      <c r="Y384" s="27">
        <v>1775000</v>
      </c>
      <c r="AA384" s="27">
        <v>486264000</v>
      </c>
      <c r="AB384" s="27">
        <v>5396000</v>
      </c>
      <c r="AC384" s="106">
        <v>65635631</v>
      </c>
      <c r="AD384" s="31">
        <f>AC384/E384</f>
        <v>0.61324517425021019</v>
      </c>
    </row>
    <row r="385" spans="1:30">
      <c r="A385" t="s">
        <v>94</v>
      </c>
      <c r="B385">
        <v>2007</v>
      </c>
      <c r="C385" s="44">
        <v>234774000</v>
      </c>
      <c r="D385" s="31">
        <f>(C385-C384)/C385</f>
        <v>-0.14833414262226652</v>
      </c>
      <c r="E385" s="44">
        <v>104871000</v>
      </c>
      <c r="F385" s="21">
        <v>4.7300000000000002E-2</v>
      </c>
      <c r="G385" s="27"/>
      <c r="H385" s="27"/>
      <c r="I385" s="64">
        <v>831132000</v>
      </c>
      <c r="J385" s="89">
        <v>21781000</v>
      </c>
      <c r="K385" s="101">
        <v>855026000</v>
      </c>
      <c r="L385" s="110">
        <v>228289000</v>
      </c>
      <c r="M385" s="21">
        <f t="shared" si="27"/>
        <v>2.7587838222603803E-2</v>
      </c>
      <c r="N385" s="75">
        <v>935</v>
      </c>
      <c r="O385" s="27">
        <v>32340</v>
      </c>
      <c r="P385" s="12">
        <v>331185</v>
      </c>
      <c r="Q385" s="12">
        <v>107953000</v>
      </c>
      <c r="R385" s="11"/>
      <c r="S385" s="27">
        <v>331185</v>
      </c>
      <c r="T385" s="27">
        <v>53051000</v>
      </c>
      <c r="U385" s="27">
        <v>53051000</v>
      </c>
      <c r="V385" s="27">
        <v>18135000</v>
      </c>
      <c r="W385" s="27"/>
      <c r="X385" s="27">
        <v>12188000</v>
      </c>
      <c r="Y385" s="27">
        <v>1962000</v>
      </c>
      <c r="AA385" s="27">
        <v>535200000</v>
      </c>
      <c r="AB385" s="27">
        <v>5677000</v>
      </c>
      <c r="AC385" s="106">
        <v>66942578</v>
      </c>
      <c r="AD385" s="31">
        <f>AC385/E385</f>
        <v>0.63833259909793938</v>
      </c>
    </row>
    <row r="386" spans="1:30">
      <c r="A386" t="s">
        <v>94</v>
      </c>
      <c r="B386">
        <v>2008</v>
      </c>
      <c r="C386" s="44">
        <v>253363000</v>
      </c>
      <c r="D386" s="31">
        <f>(C386-C385)/C386</f>
        <v>7.3369039678248205E-2</v>
      </c>
      <c r="E386" s="44">
        <v>97803000</v>
      </c>
      <c r="F386" s="21">
        <v>6.7299999999999999E-2</v>
      </c>
      <c r="G386" s="27"/>
      <c r="H386" s="27"/>
      <c r="I386" s="64">
        <v>762115000</v>
      </c>
      <c r="J386" s="89">
        <v>23503000</v>
      </c>
      <c r="K386" s="101">
        <v>898347000</v>
      </c>
      <c r="L386" s="110">
        <v>229532000</v>
      </c>
      <c r="M386" s="21">
        <f t="shared" si="27"/>
        <v>5.4153669205165289E-3</v>
      </c>
      <c r="N386" s="75">
        <v>940</v>
      </c>
      <c r="O386" s="27">
        <v>33640</v>
      </c>
      <c r="P386" s="12">
        <v>337911</v>
      </c>
      <c r="Q386" s="12">
        <v>106179000</v>
      </c>
      <c r="R386" s="11"/>
      <c r="S386" s="27">
        <v>337911</v>
      </c>
      <c r="T386" s="27">
        <v>55560000</v>
      </c>
      <c r="U386" s="27">
        <v>55560000</v>
      </c>
      <c r="V386" s="27">
        <v>8862000</v>
      </c>
      <c r="W386" s="27"/>
      <c r="X386" s="27">
        <v>6087000</v>
      </c>
      <c r="Y386" s="27">
        <v>1540000</v>
      </c>
      <c r="AA386" s="27">
        <v>547696000</v>
      </c>
      <c r="AB386" s="27">
        <v>5411000</v>
      </c>
      <c r="AC386" s="106">
        <v>68382663</v>
      </c>
      <c r="AD386" s="31">
        <f>AC386/E386</f>
        <v>0.69918778565074691</v>
      </c>
    </row>
    <row r="387" spans="1:30">
      <c r="A387" t="s">
        <v>94</v>
      </c>
      <c r="B387">
        <v>2009</v>
      </c>
      <c r="C387" s="44">
        <v>197167000</v>
      </c>
      <c r="D387" s="31">
        <f>(C387-C386)/C387</f>
        <v>-0.28501726962422719</v>
      </c>
      <c r="E387" s="44">
        <v>93224000</v>
      </c>
      <c r="F387" s="21">
        <v>7.4899999999999994E-2</v>
      </c>
      <c r="G387" s="27"/>
      <c r="H387" s="27"/>
      <c r="I387" s="64">
        <v>572235000</v>
      </c>
      <c r="J387" s="89">
        <v>23928000</v>
      </c>
      <c r="K387" s="101">
        <v>860247000</v>
      </c>
      <c r="L387" s="110">
        <v>225777000</v>
      </c>
      <c r="M387" s="21">
        <f t="shared" si="27"/>
        <v>-1.6631454931193168E-2</v>
      </c>
      <c r="N387" s="75">
        <v>942</v>
      </c>
      <c r="O387" s="27">
        <v>34740</v>
      </c>
      <c r="P387" s="12">
        <v>343263</v>
      </c>
      <c r="Q387" s="12">
        <v>103208000</v>
      </c>
      <c r="R387" s="11"/>
      <c r="S387" s="27">
        <v>343263</v>
      </c>
      <c r="T387" s="27">
        <v>56900000</v>
      </c>
      <c r="U387" s="27">
        <v>56900000</v>
      </c>
      <c r="V387" s="27">
        <v>9654000</v>
      </c>
      <c r="W387" s="27"/>
      <c r="X387" s="27">
        <v>10125000</v>
      </c>
      <c r="Y387" s="27">
        <v>1518000</v>
      </c>
      <c r="AA387" s="27">
        <v>511635000</v>
      </c>
      <c r="AB387" s="27">
        <v>6291000</v>
      </c>
      <c r="AC387" s="106">
        <v>72765823</v>
      </c>
      <c r="AD387" s="31">
        <f>AC387/E387</f>
        <v>0.78054817428988243</v>
      </c>
    </row>
    <row r="388" spans="1:30">
      <c r="A388" t="s">
        <v>94</v>
      </c>
      <c r="B388">
        <v>2010</v>
      </c>
      <c r="C388" s="44">
        <v>241197994</v>
      </c>
      <c r="D388" s="31">
        <f>(C388-C387)/C388</f>
        <v>0.18255124460114705</v>
      </c>
      <c r="E388" s="44">
        <v>88776000</v>
      </c>
      <c r="F388" s="21">
        <v>3.32E-2</v>
      </c>
      <c r="G388" s="27"/>
      <c r="H388" s="27"/>
      <c r="I388" s="64">
        <v>603196000</v>
      </c>
      <c r="J388" s="89">
        <v>24282000</v>
      </c>
      <c r="K388" s="101">
        <v>880548000</v>
      </c>
      <c r="L388" s="110">
        <v>227387000</v>
      </c>
      <c r="M388" s="21">
        <f t="shared" si="27"/>
        <v>7.0804399547907309E-3</v>
      </c>
      <c r="N388" s="75">
        <v>945</v>
      </c>
      <c r="O388" s="27">
        <v>36530</v>
      </c>
      <c r="P388" s="12">
        <v>349814</v>
      </c>
      <c r="Q388" s="12">
        <v>104453000</v>
      </c>
      <c r="R388" s="11"/>
      <c r="S388" s="27">
        <v>349814</v>
      </c>
      <c r="T388" s="27">
        <v>58274000</v>
      </c>
      <c r="U388" s="27">
        <v>58274000</v>
      </c>
      <c r="V388" s="27">
        <v>10181000</v>
      </c>
      <c r="W388" s="27"/>
      <c r="X388" s="27">
        <v>9239000</v>
      </c>
      <c r="Y388" s="27">
        <v>1813000</v>
      </c>
      <c r="AA388" s="27">
        <v>569275000</v>
      </c>
      <c r="AB388" s="27">
        <v>6170000</v>
      </c>
      <c r="AC388" s="106">
        <v>76341601</v>
      </c>
      <c r="AD388" s="31">
        <f>AC388/E388</f>
        <v>0.85993512886365686</v>
      </c>
    </row>
    <row r="389" spans="1:30">
      <c r="A389" t="s">
        <v>94</v>
      </c>
      <c r="B389">
        <v>2011</v>
      </c>
      <c r="C389" s="78">
        <v>225591000</v>
      </c>
      <c r="D389" s="31">
        <f>(C389-C388)/C389</f>
        <v>-6.9182697891316591E-2</v>
      </c>
      <c r="E389" s="44">
        <v>84654000</v>
      </c>
      <c r="F389" s="21">
        <v>6.0900000000000003E-2</v>
      </c>
      <c r="G389" s="27"/>
      <c r="H389" s="27"/>
      <c r="I389" s="64">
        <v>723439000</v>
      </c>
      <c r="J389" s="89">
        <v>25042000</v>
      </c>
      <c r="K389" s="101">
        <v>900321000</v>
      </c>
      <c r="L389" s="110">
        <v>223667000</v>
      </c>
      <c r="M389" s="21">
        <f t="shared" si="27"/>
        <v>-1.6631867910778076E-2</v>
      </c>
      <c r="N389" s="75">
        <v>950</v>
      </c>
      <c r="O389" s="27">
        <v>38180</v>
      </c>
      <c r="P389" s="12">
        <v>359978</v>
      </c>
      <c r="Q389" s="12">
        <v>106223000</v>
      </c>
      <c r="R389" s="11"/>
      <c r="S389" s="27">
        <v>359978</v>
      </c>
      <c r="T389" s="27">
        <v>61346000</v>
      </c>
      <c r="U389" s="27">
        <v>61346000</v>
      </c>
      <c r="V389" s="27">
        <v>15628000</v>
      </c>
      <c r="W389" s="27"/>
      <c r="X389" s="27">
        <v>13112000</v>
      </c>
      <c r="Y389" s="27">
        <v>1863000</v>
      </c>
      <c r="AA389" s="27">
        <v>574124000</v>
      </c>
      <c r="AB389" s="27">
        <v>6424000</v>
      </c>
      <c r="AC389" s="106">
        <v>74600973</v>
      </c>
      <c r="AD389" s="31">
        <f>AC389/E389</f>
        <v>0.88124569423772059</v>
      </c>
    </row>
    <row r="390" spans="1:30">
      <c r="A390" t="s">
        <v>94</v>
      </c>
      <c r="B390">
        <v>2012</v>
      </c>
      <c r="C390" s="78">
        <v>235585000</v>
      </c>
      <c r="D390" s="31">
        <f>(C390-C389)/C390</f>
        <v>4.2422055733599341E-2</v>
      </c>
      <c r="E390" s="44">
        <v>82052000</v>
      </c>
      <c r="F390" s="21">
        <v>5.6599999999999998E-2</v>
      </c>
      <c r="G390" s="27"/>
      <c r="H390" s="27"/>
      <c r="I390" s="64">
        <v>741411000</v>
      </c>
      <c r="J390" s="89">
        <v>25040000</v>
      </c>
      <c r="K390" s="101">
        <v>926403000</v>
      </c>
      <c r="L390" s="110">
        <v>218249000</v>
      </c>
      <c r="M390" s="21">
        <f t="shared" si="27"/>
        <v>-2.4824856013085969E-2</v>
      </c>
      <c r="N390" s="75">
        <v>958</v>
      </c>
      <c r="O390" s="27">
        <v>40030</v>
      </c>
      <c r="P390" s="12">
        <v>371188</v>
      </c>
      <c r="Q390" s="12">
        <v>101462000</v>
      </c>
      <c r="R390" s="11"/>
      <c r="S390" s="27">
        <v>371188</v>
      </c>
      <c r="T390" s="27">
        <v>64198000</v>
      </c>
      <c r="U390" s="27">
        <v>64198000</v>
      </c>
      <c r="V390" s="27">
        <v>12564000</v>
      </c>
      <c r="W390" s="27"/>
      <c r="X390" s="27">
        <v>13862000</v>
      </c>
      <c r="Y390" s="27">
        <v>2041000</v>
      </c>
      <c r="AA390" s="27">
        <v>636081000</v>
      </c>
      <c r="AB390" s="27">
        <v>7859000</v>
      </c>
      <c r="AC390" s="106">
        <v>77823151</v>
      </c>
      <c r="AD390" s="31">
        <f>AC390/E390</f>
        <v>0.94846135377565444</v>
      </c>
    </row>
    <row r="391" spans="1:30">
      <c r="A391" t="s">
        <v>94</v>
      </c>
      <c r="B391">
        <v>2013</v>
      </c>
      <c r="C391" s="78">
        <v>237964000</v>
      </c>
      <c r="D391" s="31">
        <f>(C391-C390)/C391</f>
        <v>9.9973105175572771E-3</v>
      </c>
      <c r="E391" s="44">
        <v>76864000</v>
      </c>
      <c r="F391" s="21">
        <v>3.7600000000000001E-2</v>
      </c>
      <c r="G391" s="27"/>
      <c r="H391" s="27"/>
      <c r="I391" s="64">
        <v>815131000</v>
      </c>
      <c r="J391" s="89">
        <v>25932000</v>
      </c>
      <c r="K391" s="101">
        <v>964826000</v>
      </c>
      <c r="L391" s="110">
        <v>227679000</v>
      </c>
      <c r="M391" s="21">
        <f t="shared" si="27"/>
        <v>4.1417961252465094E-2</v>
      </c>
      <c r="N391" s="75">
        <v>960</v>
      </c>
      <c r="O391" s="27">
        <v>42084</v>
      </c>
      <c r="P391" s="12">
        <v>379066</v>
      </c>
      <c r="Q391" s="12">
        <v>97058000</v>
      </c>
      <c r="R391" s="11"/>
      <c r="S391" s="27">
        <v>379066</v>
      </c>
      <c r="T391" s="27">
        <v>65348000</v>
      </c>
      <c r="U391" s="27">
        <v>65348000</v>
      </c>
      <c r="V391" s="27">
        <v>15132000</v>
      </c>
      <c r="W391" s="27"/>
      <c r="X391" s="27">
        <v>17898000</v>
      </c>
      <c r="Y391" s="27">
        <v>2187000</v>
      </c>
      <c r="AA391" s="27">
        <v>705736000</v>
      </c>
      <c r="AB391" s="27">
        <v>8464000</v>
      </c>
      <c r="AC391" s="106">
        <v>77436679</v>
      </c>
      <c r="AD391" s="31">
        <f>AC391/E391</f>
        <v>1.0074505490216485</v>
      </c>
    </row>
    <row r="392" spans="1:30">
      <c r="A392" t="s">
        <v>94</v>
      </c>
      <c r="B392">
        <v>2014</v>
      </c>
      <c r="C392" s="78">
        <v>240153000</v>
      </c>
      <c r="D392" s="31">
        <f>(C392-C391)/C392</f>
        <v>9.1150225064854495E-3</v>
      </c>
      <c r="E392" s="44">
        <v>74096000</v>
      </c>
      <c r="F392" s="21">
        <v>6.6299999999999998E-2</v>
      </c>
      <c r="G392" s="27"/>
      <c r="H392" s="27"/>
      <c r="I392" s="64">
        <v>929455000</v>
      </c>
      <c r="J392" s="89">
        <v>24586000</v>
      </c>
      <c r="K392" s="101">
        <v>993457000</v>
      </c>
      <c r="L392" s="110">
        <v>226718000</v>
      </c>
      <c r="M392" s="21">
        <f t="shared" si="27"/>
        <v>-4.2387459310685525E-3</v>
      </c>
      <c r="N392" s="75">
        <v>965</v>
      </c>
      <c r="O392" s="27">
        <v>43674</v>
      </c>
      <c r="P392" s="12">
        <v>397525</v>
      </c>
      <c r="Q392" s="12">
        <v>97046000</v>
      </c>
      <c r="R392" s="11"/>
      <c r="S392" s="27">
        <v>397525</v>
      </c>
      <c r="T392" s="27">
        <v>66694000</v>
      </c>
      <c r="U392" s="27">
        <v>66694000</v>
      </c>
      <c r="V392" s="27">
        <v>13600000</v>
      </c>
      <c r="W392" s="27"/>
      <c r="X392" s="27">
        <v>19492000</v>
      </c>
      <c r="Y392" s="27">
        <v>2319000</v>
      </c>
      <c r="AA392" s="27">
        <v>683248000</v>
      </c>
      <c r="AB392" s="27">
        <v>8691000</v>
      </c>
      <c r="AC392" s="106">
        <v>79790060</v>
      </c>
      <c r="AD392" s="31">
        <f>AC392/E392</f>
        <v>1.0768470632692724</v>
      </c>
    </row>
    <row r="393" spans="1:30">
      <c r="A393" t="s">
        <v>94</v>
      </c>
      <c r="B393">
        <v>2015</v>
      </c>
      <c r="C393" s="78">
        <v>249609000</v>
      </c>
      <c r="D393" s="31">
        <f>(C393-C392)/C393</f>
        <v>3.7883249402064827E-2</v>
      </c>
      <c r="E393" s="44">
        <v>70098000</v>
      </c>
      <c r="F393" s="21">
        <v>3.1899999999999998E-2</v>
      </c>
      <c r="G393" s="27"/>
      <c r="H393" s="27"/>
      <c r="I393" s="64">
        <v>972979000</v>
      </c>
      <c r="J393" s="89">
        <v>21245000</v>
      </c>
      <c r="K393" s="101">
        <v>1027835000</v>
      </c>
      <c r="L393" s="110">
        <v>221614000</v>
      </c>
      <c r="M393" s="21">
        <f t="shared" si="27"/>
        <v>-2.3031035945382514E-2</v>
      </c>
      <c r="N393" s="75">
        <v>970</v>
      </c>
      <c r="O393" s="27">
        <v>45894</v>
      </c>
      <c r="P393" s="12">
        <v>396500</v>
      </c>
      <c r="Q393" s="12">
        <v>97401000</v>
      </c>
      <c r="R393" s="11"/>
      <c r="S393" s="27">
        <v>396500</v>
      </c>
      <c r="T393" s="27">
        <v>69902000</v>
      </c>
      <c r="U393" s="27">
        <v>69902000</v>
      </c>
      <c r="V393" s="27">
        <v>17665000</v>
      </c>
      <c r="W393" s="27"/>
      <c r="X393" s="27">
        <v>22883000</v>
      </c>
      <c r="Y393" s="27">
        <v>2407000</v>
      </c>
      <c r="AA393" s="27">
        <v>740575000</v>
      </c>
      <c r="AB393" s="27">
        <v>6905000</v>
      </c>
      <c r="AC393" s="106">
        <v>82104868</v>
      </c>
      <c r="AD393" s="31">
        <f>AC393/E393</f>
        <v>1.1712868840765784</v>
      </c>
    </row>
    <row r="394" spans="1:30">
      <c r="A394" t="s">
        <v>94</v>
      </c>
      <c r="B394">
        <v>2016</v>
      </c>
      <c r="C394" s="78">
        <v>259506000</v>
      </c>
      <c r="D394" s="31">
        <f>(C394-C393)/C394</f>
        <v>3.81378465237798E-2</v>
      </c>
      <c r="E394" s="44">
        <v>66074000</v>
      </c>
      <c r="F394" s="21">
        <v>4.7699999999999999E-2</v>
      </c>
      <c r="G394" s="27"/>
      <c r="H394" s="27"/>
      <c r="I394" s="64">
        <v>916998000</v>
      </c>
      <c r="J394" s="89">
        <v>17814000</v>
      </c>
      <c r="K394" s="101">
        <v>1059435000</v>
      </c>
      <c r="L394" s="110">
        <v>231583000</v>
      </c>
      <c r="M394" s="21">
        <f t="shared" si="27"/>
        <v>4.3047201219433208E-2</v>
      </c>
      <c r="N394" s="75">
        <v>985</v>
      </c>
      <c r="O394" s="27">
        <v>48272</v>
      </c>
      <c r="P394" s="12">
        <v>405940</v>
      </c>
      <c r="Q394" s="12">
        <v>93975000</v>
      </c>
      <c r="R394" s="11"/>
      <c r="S394" s="27">
        <v>405940</v>
      </c>
      <c r="T394" s="27">
        <v>74001000</v>
      </c>
      <c r="U394" s="27">
        <v>74001000</v>
      </c>
      <c r="V394" s="27">
        <v>9906000</v>
      </c>
      <c r="W394" s="27"/>
      <c r="X394" s="27">
        <v>23465000</v>
      </c>
      <c r="Y394" s="27">
        <v>2802000</v>
      </c>
      <c r="AA394" s="27">
        <v>769165000</v>
      </c>
      <c r="AB394" s="27">
        <v>6483000</v>
      </c>
      <c r="AC394" s="106">
        <v>83803744</v>
      </c>
      <c r="AD394" s="31">
        <f>AC394/E394</f>
        <v>1.268331628174471</v>
      </c>
    </row>
    <row r="395" spans="1:30">
      <c r="A395" t="s">
        <v>94</v>
      </c>
      <c r="B395">
        <v>2017</v>
      </c>
      <c r="C395" s="78">
        <v>270476000</v>
      </c>
      <c r="D395" s="31">
        <f>(C395-C394)/C395</f>
        <v>4.0558127153610672E-2</v>
      </c>
      <c r="E395" s="44">
        <v>62973000</v>
      </c>
      <c r="F395" s="21">
        <v>5.0799999999999998E-2</v>
      </c>
      <c r="G395" s="27"/>
      <c r="H395" s="27"/>
      <c r="I395" s="78">
        <v>1047741000</v>
      </c>
      <c r="J395" s="89">
        <v>21275000</v>
      </c>
      <c r="K395" s="101">
        <v>1093324000</v>
      </c>
      <c r="L395" s="110">
        <v>231624000</v>
      </c>
      <c r="M395" s="21">
        <f t="shared" si="27"/>
        <v>1.770110178565261E-4</v>
      </c>
      <c r="N395" s="75">
        <v>990</v>
      </c>
      <c r="O395" s="27">
        <v>50650</v>
      </c>
      <c r="P395" s="12">
        <v>410000</v>
      </c>
      <c r="Q395" s="12">
        <v>98993000</v>
      </c>
      <c r="R395" s="11"/>
      <c r="S395" s="27">
        <v>410000</v>
      </c>
      <c r="T395" s="27">
        <v>74237000</v>
      </c>
      <c r="U395" s="27">
        <v>74237000</v>
      </c>
      <c r="V395" s="27">
        <v>16996000</v>
      </c>
      <c r="W395" s="27"/>
      <c r="X395" s="27">
        <v>19600000</v>
      </c>
      <c r="Y395" s="27">
        <v>2593000</v>
      </c>
      <c r="AA395" s="27">
        <v>883504000</v>
      </c>
      <c r="AB395" s="27">
        <v>5816000</v>
      </c>
      <c r="AC395" s="106">
        <v>89479845</v>
      </c>
      <c r="AD395" s="31">
        <f>AC395/E395</f>
        <v>1.4209239674146064</v>
      </c>
    </row>
    <row r="396" spans="1:30">
      <c r="A396" t="s">
        <v>94</v>
      </c>
      <c r="B396">
        <v>2018</v>
      </c>
      <c r="C396" s="78">
        <v>284408000</v>
      </c>
      <c r="D396" s="31">
        <f>(C396-C395)/C396</f>
        <v>4.8985963826615284E-2</v>
      </c>
      <c r="E396" s="44">
        <v>58468000</v>
      </c>
      <c r="F396" s="21">
        <v>4.5600000000000002E-2</v>
      </c>
      <c r="G396" s="27"/>
      <c r="H396" s="27"/>
      <c r="I396" s="78">
        <v>1155049000</v>
      </c>
      <c r="J396" s="89">
        <v>18545000</v>
      </c>
      <c r="K396" s="101">
        <v>1146032000</v>
      </c>
      <c r="L396" s="110">
        <v>234431000</v>
      </c>
      <c r="M396" s="21">
        <f t="shared" si="27"/>
        <v>1.1973672423868856E-2</v>
      </c>
      <c r="N396" s="75">
        <v>997</v>
      </c>
      <c r="O396" s="27">
        <v>52474</v>
      </c>
      <c r="P396" s="12">
        <v>421762</v>
      </c>
      <c r="Q396" s="12">
        <v>103496000</v>
      </c>
      <c r="R396" s="11"/>
      <c r="S396" s="27">
        <v>421762</v>
      </c>
      <c r="T396" s="27">
        <v>74050000</v>
      </c>
      <c r="U396" s="27">
        <v>74050000</v>
      </c>
      <c r="V396" s="27">
        <v>20713000</v>
      </c>
      <c r="W396" s="27"/>
      <c r="X396" s="27">
        <v>21700000</v>
      </c>
      <c r="Y396" s="27">
        <v>2565000</v>
      </c>
      <c r="AA396" s="27">
        <v>919642000</v>
      </c>
      <c r="AB396" s="27">
        <v>7628000</v>
      </c>
      <c r="AC396" s="106">
        <v>91492664</v>
      </c>
      <c r="AD396" s="31">
        <f>AC396/E396</f>
        <v>1.5648331394951085</v>
      </c>
    </row>
    <row r="397" spans="1:30">
      <c r="A397" t="s">
        <v>94</v>
      </c>
      <c r="B397">
        <v>2019</v>
      </c>
      <c r="C397" s="78">
        <v>290552000</v>
      </c>
      <c r="D397" s="31">
        <f>(C397-C396)/C397</f>
        <v>2.1145956661802363E-2</v>
      </c>
      <c r="E397" s="44">
        <v>54620000</v>
      </c>
      <c r="F397" s="21">
        <v>7.1800000000000003E-2</v>
      </c>
      <c r="G397" s="27"/>
      <c r="H397" s="27"/>
      <c r="I397" s="78">
        <v>1188228000</v>
      </c>
      <c r="J397" s="89">
        <v>19038000</v>
      </c>
      <c r="K397" s="101">
        <v>1174858000</v>
      </c>
      <c r="L397" s="110">
        <v>248688000</v>
      </c>
      <c r="M397" s="21">
        <f t="shared" si="27"/>
        <v>5.7328861867078425E-2</v>
      </c>
      <c r="N397" s="75">
        <v>1008</v>
      </c>
      <c r="O397" s="27">
        <v>54314</v>
      </c>
      <c r="P397" s="12">
        <v>431210</v>
      </c>
      <c r="Q397" s="12">
        <v>108033000</v>
      </c>
      <c r="R397" s="11"/>
      <c r="S397" s="27">
        <v>431210</v>
      </c>
      <c r="T397" s="27">
        <v>76042000</v>
      </c>
      <c r="U397" s="27">
        <v>76042000</v>
      </c>
      <c r="V397" s="27">
        <v>16044000</v>
      </c>
      <c r="W397" s="27"/>
      <c r="X397" s="27">
        <v>29601000</v>
      </c>
      <c r="Y397" s="27">
        <v>3685000</v>
      </c>
      <c r="AA397" s="27">
        <v>968903000</v>
      </c>
      <c r="AB397" s="27">
        <v>6789000</v>
      </c>
      <c r="AC397" s="106">
        <v>92168820</v>
      </c>
      <c r="AD397" s="31">
        <f>AC397/E397</f>
        <v>1.687455510801904</v>
      </c>
    </row>
    <row r="398" spans="1:30">
      <c r="A398" t="s">
        <v>94</v>
      </c>
      <c r="B398">
        <v>2020</v>
      </c>
      <c r="C398" s="78">
        <v>291157000</v>
      </c>
      <c r="D398" s="31">
        <f>(C398-C397)/C398</f>
        <v>2.0779167253406239E-3</v>
      </c>
      <c r="E398" s="44">
        <v>52157000</v>
      </c>
      <c r="F398" s="21">
        <v>2.06E-2</v>
      </c>
      <c r="G398" s="27"/>
      <c r="H398" s="27"/>
      <c r="I398" s="78">
        <v>1272619000</v>
      </c>
      <c r="J398" s="89">
        <v>18745000</v>
      </c>
      <c r="K398" s="101">
        <v>1220156000</v>
      </c>
      <c r="L398" s="110">
        <v>258408000</v>
      </c>
      <c r="M398" s="21">
        <f t="shared" si="27"/>
        <v>3.761493452215102E-2</v>
      </c>
      <c r="N398" s="75">
        <v>998</v>
      </c>
      <c r="O398" s="27">
        <v>56310</v>
      </c>
      <c r="P398" s="12">
        <v>451187</v>
      </c>
      <c r="Q398" s="12">
        <v>111309000</v>
      </c>
      <c r="R398" s="11"/>
      <c r="S398" s="27">
        <v>451187</v>
      </c>
      <c r="T398" s="27">
        <v>77421000</v>
      </c>
      <c r="U398" s="27">
        <v>77421000</v>
      </c>
      <c r="V398" s="27">
        <v>7983000</v>
      </c>
      <c r="W398" s="27"/>
      <c r="X398" s="27">
        <v>26800000</v>
      </c>
      <c r="Y398" s="27">
        <v>2463000</v>
      </c>
      <c r="AA398" s="27">
        <v>967832000</v>
      </c>
      <c r="AB398" s="27">
        <v>6509000</v>
      </c>
      <c r="AC398" s="106">
        <v>100132542</v>
      </c>
      <c r="AD398" s="31">
        <f>AC398/E398</f>
        <v>1.9198293996970686</v>
      </c>
    </row>
    <row r="399" spans="1:30">
      <c r="A399" t="s">
        <v>94</v>
      </c>
      <c r="B399">
        <v>2021</v>
      </c>
      <c r="C399" s="78">
        <v>294089000</v>
      </c>
      <c r="D399" s="31">
        <f>(C399-C398)/C399</f>
        <v>9.9697710557008247E-3</v>
      </c>
      <c r="E399" s="44">
        <v>48842000</v>
      </c>
      <c r="F399" s="21">
        <v>4.0300000000000002E-2</v>
      </c>
      <c r="G399" s="27"/>
      <c r="H399" s="27"/>
      <c r="I399" s="78">
        <v>1879099000</v>
      </c>
      <c r="J399" s="89">
        <v>20067000</v>
      </c>
      <c r="K399" s="101">
        <v>1285504000</v>
      </c>
      <c r="L399" s="110">
        <v>263968000</v>
      </c>
      <c r="M399" s="21">
        <f t="shared" si="27"/>
        <v>2.1063159170808584E-2</v>
      </c>
      <c r="N399" s="75">
        <v>1002</v>
      </c>
      <c r="O399" s="27">
        <v>58202</v>
      </c>
      <c r="P399" s="12">
        <v>471635</v>
      </c>
      <c r="Q399" s="12">
        <v>114686000</v>
      </c>
      <c r="R399" s="11"/>
      <c r="S399" s="27">
        <v>471635</v>
      </c>
      <c r="T399" s="27">
        <v>81928000</v>
      </c>
      <c r="U399" s="27">
        <v>81928000</v>
      </c>
      <c r="V399" s="27">
        <v>33014000</v>
      </c>
      <c r="W399" s="27"/>
      <c r="X399" s="27">
        <v>26569000</v>
      </c>
      <c r="Y399" s="27">
        <v>2392000</v>
      </c>
      <c r="AA399" s="27">
        <v>1112016000</v>
      </c>
      <c r="AB399" s="27">
        <v>6901000</v>
      </c>
      <c r="AC399" s="106">
        <v>92805587</v>
      </c>
      <c r="AD399" s="31">
        <f>AC399/E399</f>
        <v>1.9001184840915606</v>
      </c>
    </row>
    <row r="400" spans="1:30">
      <c r="A400" t="s">
        <v>94</v>
      </c>
      <c r="B400">
        <v>2022</v>
      </c>
      <c r="C400" s="78">
        <v>334811000</v>
      </c>
      <c r="D400" s="31">
        <f>(C400-C399)/C400</f>
        <v>0.12162682827027786</v>
      </c>
      <c r="E400" s="44">
        <v>46249000</v>
      </c>
      <c r="F400" s="21">
        <v>2.1100000000000001E-2</v>
      </c>
      <c r="G400" s="27"/>
      <c r="H400" s="27"/>
      <c r="I400" s="78">
        <v>1811742000</v>
      </c>
      <c r="J400" s="89">
        <v>19193000</v>
      </c>
      <c r="K400" s="101">
        <v>1334276000</v>
      </c>
      <c r="L400" s="110">
        <v>276072000</v>
      </c>
      <c r="M400" s="21">
        <f t="shared" si="27"/>
        <v>4.3843634993769739E-2</v>
      </c>
      <c r="N400" s="75">
        <v>1015</v>
      </c>
      <c r="O400" s="27">
        <v>59890</v>
      </c>
      <c r="P400" s="12">
        <v>487343</v>
      </c>
      <c r="Q400" s="12">
        <v>119159000</v>
      </c>
      <c r="R400" s="11"/>
      <c r="S400" s="27">
        <v>487343</v>
      </c>
      <c r="T400" s="27">
        <v>83810000</v>
      </c>
      <c r="U400" s="27">
        <v>83810000</v>
      </c>
      <c r="V400" s="27">
        <v>20090000</v>
      </c>
      <c r="W400" s="27"/>
      <c r="X400" s="27">
        <v>25180000</v>
      </c>
      <c r="Y400" s="27">
        <v>2407000</v>
      </c>
      <c r="AA400" s="27">
        <v>1063828000</v>
      </c>
      <c r="AB400" s="27">
        <v>7183000</v>
      </c>
      <c r="AC400" s="106">
        <v>101739061</v>
      </c>
      <c r="AD400" s="31">
        <f>AC400/E400</f>
        <v>2.1998110445631256</v>
      </c>
    </row>
    <row r="401" spans="1:30">
      <c r="A401" t="s">
        <v>94</v>
      </c>
      <c r="B401">
        <v>2023</v>
      </c>
      <c r="C401" s="78">
        <v>352224000</v>
      </c>
      <c r="D401" s="31">
        <f>(C401-C400)/C401</f>
        <v>4.9437289906423182E-2</v>
      </c>
      <c r="E401" s="44">
        <v>42865000</v>
      </c>
      <c r="F401" s="21">
        <v>2.1000000000000001E-2</v>
      </c>
      <c r="G401" s="27"/>
      <c r="H401" s="27"/>
      <c r="I401" s="78">
        <v>1831536000</v>
      </c>
      <c r="J401" s="89">
        <v>17586000</v>
      </c>
      <c r="K401" s="101">
        <v>1329107000</v>
      </c>
      <c r="L401" s="110">
        <v>278661000</v>
      </c>
      <c r="M401" s="21">
        <f t="shared" si="27"/>
        <v>9.2908587854059234E-3</v>
      </c>
      <c r="N401" s="75">
        <v>1020</v>
      </c>
      <c r="O401" s="27">
        <v>61449</v>
      </c>
      <c r="P401" s="12">
        <v>521042</v>
      </c>
      <c r="Q401" s="12">
        <v>120069000</v>
      </c>
      <c r="R401" s="11"/>
      <c r="S401" s="27">
        <v>521042</v>
      </c>
      <c r="T401" s="27">
        <v>87497000</v>
      </c>
      <c r="U401" s="27">
        <v>87497000</v>
      </c>
      <c r="V401" s="27">
        <v>20239000</v>
      </c>
      <c r="W401" s="27"/>
      <c r="X401" s="27">
        <v>26185000</v>
      </c>
      <c r="Y401" s="27">
        <v>3268000</v>
      </c>
      <c r="AA401" s="27">
        <v>1093195000</v>
      </c>
      <c r="AB401" s="27">
        <v>7458000</v>
      </c>
      <c r="AC401" s="106">
        <v>110723138</v>
      </c>
      <c r="AD401" s="31">
        <f>AC401/E401</f>
        <v>2.5830663245071737</v>
      </c>
    </row>
    <row r="402" spans="1:30">
      <c r="A402" t="s">
        <v>95</v>
      </c>
      <c r="B402">
        <v>2004</v>
      </c>
      <c r="C402" s="40">
        <v>83602721</v>
      </c>
      <c r="D402" s="31">
        <v>0</v>
      </c>
      <c r="E402" s="40">
        <v>80877783</v>
      </c>
      <c r="F402" s="25">
        <v>0</v>
      </c>
      <c r="G402" s="25">
        <v>0</v>
      </c>
      <c r="H402" s="25">
        <v>0</v>
      </c>
      <c r="I402" s="56">
        <v>70351930</v>
      </c>
      <c r="J402" s="80">
        <v>4410114</v>
      </c>
      <c r="K402" s="96">
        <v>127339024</v>
      </c>
      <c r="L402" s="110">
        <v>56987094</v>
      </c>
      <c r="M402" s="21">
        <v>0</v>
      </c>
      <c r="O402" s="25">
        <v>78765997</v>
      </c>
      <c r="P402" s="4"/>
      <c r="Q402" s="4"/>
      <c r="R402" s="4">
        <v>0</v>
      </c>
      <c r="S402" s="25">
        <v>260000</v>
      </c>
      <c r="T402" s="25">
        <v>67592092</v>
      </c>
      <c r="U402" s="25">
        <v>78096420</v>
      </c>
      <c r="AC402" s="106">
        <v>31608613</v>
      </c>
      <c r="AD402" s="31">
        <f>AC402/E402</f>
        <v>0.39081947881781082</v>
      </c>
    </row>
    <row r="403" spans="1:30">
      <c r="A403" t="s">
        <v>95</v>
      </c>
      <c r="B403">
        <v>2005</v>
      </c>
      <c r="C403" s="40">
        <v>90776551</v>
      </c>
      <c r="D403" s="31">
        <f>(C403-C402)/C403</f>
        <v>7.9027347051332672E-2</v>
      </c>
      <c r="E403" s="40">
        <v>86285425</v>
      </c>
      <c r="F403" s="25">
        <v>0</v>
      </c>
      <c r="G403" s="25">
        <v>0</v>
      </c>
      <c r="H403" s="25">
        <v>0</v>
      </c>
      <c r="I403" s="56">
        <v>76412777</v>
      </c>
      <c r="J403" s="80">
        <v>2752629</v>
      </c>
      <c r="K403" s="96">
        <v>132288624</v>
      </c>
      <c r="L403" s="110">
        <v>55875847</v>
      </c>
      <c r="M403" s="21">
        <f t="shared" ref="M403" si="30">(L403-L402)/L403</f>
        <v>-1.9887788009728066E-2</v>
      </c>
      <c r="O403" s="25">
        <v>87734876</v>
      </c>
      <c r="P403" s="4"/>
      <c r="Q403" s="4"/>
      <c r="R403" s="4">
        <v>0</v>
      </c>
      <c r="U403" s="25">
        <v>85017313</v>
      </c>
      <c r="AB403" s="25">
        <v>567996</v>
      </c>
      <c r="AC403" s="106">
        <v>32575111</v>
      </c>
      <c r="AD403" s="31">
        <f>AC403/E403</f>
        <v>0.37752738657774476</v>
      </c>
    </row>
    <row r="404" spans="1:30">
      <c r="A404" t="s">
        <v>95</v>
      </c>
      <c r="B404">
        <v>2006</v>
      </c>
      <c r="C404" s="40">
        <v>94317683</v>
      </c>
      <c r="D404" s="31">
        <f>(C404-C403)/C404</f>
        <v>3.7544730610059619E-2</v>
      </c>
      <c r="E404" s="40">
        <v>88253211</v>
      </c>
      <c r="F404" s="25">
        <v>0</v>
      </c>
      <c r="G404" s="25">
        <v>0</v>
      </c>
      <c r="H404" s="25">
        <v>0</v>
      </c>
      <c r="I404" s="56">
        <v>79098264</v>
      </c>
      <c r="J404" s="80">
        <v>3949267</v>
      </c>
      <c r="K404" s="96">
        <v>138299113</v>
      </c>
      <c r="L404" s="110">
        <v>59200849</v>
      </c>
      <c r="M404" s="21">
        <f t="shared" si="27"/>
        <v>5.6164768853230469E-2</v>
      </c>
      <c r="O404" s="25">
        <v>90087570</v>
      </c>
      <c r="P404" s="4">
        <v>1142103</v>
      </c>
      <c r="Q404" s="4"/>
      <c r="R404" s="4">
        <v>0</v>
      </c>
      <c r="U404" s="25">
        <v>75542915</v>
      </c>
      <c r="AC404" s="106">
        <v>33313029</v>
      </c>
      <c r="AD404" s="31">
        <f>AC404/E404</f>
        <v>0.37747101349094253</v>
      </c>
    </row>
    <row r="405" spans="1:30">
      <c r="A405" t="s">
        <v>95</v>
      </c>
      <c r="B405">
        <v>2007</v>
      </c>
      <c r="C405" s="40">
        <v>103468438</v>
      </c>
      <c r="D405" s="31">
        <f>(C405-C404)/C405</f>
        <v>8.8440061306424664E-2</v>
      </c>
      <c r="E405" s="40">
        <v>95561557</v>
      </c>
      <c r="F405" s="25">
        <v>0</v>
      </c>
      <c r="G405" s="25">
        <v>0</v>
      </c>
      <c r="H405" s="25">
        <v>0</v>
      </c>
      <c r="I405" s="56">
        <v>90847229</v>
      </c>
      <c r="J405" s="80">
        <v>194025</v>
      </c>
      <c r="K405" s="96">
        <v>152215125</v>
      </c>
      <c r="L405" s="110">
        <v>61367896</v>
      </c>
      <c r="M405" s="21">
        <f t="shared" si="27"/>
        <v>3.5312388744759962E-2</v>
      </c>
      <c r="O405" s="25">
        <v>94589256</v>
      </c>
      <c r="P405" s="4"/>
      <c r="Q405" s="4"/>
      <c r="R405" s="4">
        <v>0</v>
      </c>
      <c r="U405" s="25">
        <v>94109810</v>
      </c>
      <c r="AB405" s="25">
        <v>741127</v>
      </c>
      <c r="AC405" s="106">
        <v>35552595</v>
      </c>
      <c r="AD405" s="31">
        <f>AC405/E405</f>
        <v>0.37203867450589989</v>
      </c>
    </row>
    <row r="406" spans="1:30">
      <c r="A406" t="s">
        <v>95</v>
      </c>
      <c r="B406">
        <v>2008</v>
      </c>
      <c r="C406" s="40">
        <v>116017320</v>
      </c>
      <c r="D406" s="31">
        <f>(C406-C405)/C406</f>
        <v>0.10816386725706127</v>
      </c>
      <c r="E406" s="40">
        <v>101642737</v>
      </c>
      <c r="F406" s="25">
        <v>0</v>
      </c>
      <c r="G406" s="25">
        <v>0</v>
      </c>
      <c r="H406" s="25">
        <v>0</v>
      </c>
      <c r="I406" s="56">
        <v>96406477</v>
      </c>
      <c r="J406" s="80">
        <v>1278593</v>
      </c>
      <c r="K406" s="96">
        <v>162674501</v>
      </c>
      <c r="L406" s="110">
        <v>66268024</v>
      </c>
      <c r="M406" s="21">
        <f t="shared" si="27"/>
        <v>7.3944078972386446E-2</v>
      </c>
      <c r="O406" s="25">
        <v>111159291</v>
      </c>
      <c r="P406" s="4"/>
      <c r="Q406" s="4"/>
      <c r="R406" s="4">
        <v>0</v>
      </c>
      <c r="S406" s="25">
        <v>299023</v>
      </c>
      <c r="U406" s="25">
        <v>102763556</v>
      </c>
      <c r="Y406" s="25">
        <v>46873</v>
      </c>
      <c r="AC406" s="106">
        <v>37745923</v>
      </c>
      <c r="AD406" s="31">
        <f>AC406/E406</f>
        <v>0.37135878188718985</v>
      </c>
    </row>
    <row r="407" spans="1:30">
      <c r="A407" t="s">
        <v>95</v>
      </c>
      <c r="B407">
        <v>2009</v>
      </c>
      <c r="C407" s="40">
        <v>113309781</v>
      </c>
      <c r="D407" s="31">
        <f>(C407-C406)/C407</f>
        <v>-2.3895015735667161E-2</v>
      </c>
      <c r="E407" s="40">
        <v>109598551</v>
      </c>
      <c r="F407" s="25">
        <v>0</v>
      </c>
      <c r="G407" s="25">
        <v>0</v>
      </c>
      <c r="H407" s="25">
        <v>0</v>
      </c>
      <c r="I407" s="56">
        <v>90629691</v>
      </c>
      <c r="J407" s="80">
        <v>2708804</v>
      </c>
      <c r="K407" s="96">
        <v>155712119</v>
      </c>
      <c r="L407" s="110">
        <v>65082428</v>
      </c>
      <c r="M407" s="21">
        <f t="shared" ref="M407:M441" si="31">(L407-L406)/L407</f>
        <v>-1.8216837269808064E-2</v>
      </c>
      <c r="O407" s="25">
        <v>110352384</v>
      </c>
      <c r="P407" s="4"/>
      <c r="Q407" s="4"/>
      <c r="R407" s="4">
        <v>0</v>
      </c>
      <c r="U407" s="25">
        <v>116478932</v>
      </c>
      <c r="Y407" s="25">
        <v>45282</v>
      </c>
      <c r="AC407" s="106">
        <v>40226899</v>
      </c>
      <c r="AD407" s="31">
        <f>AC407/E407</f>
        <v>0.36703860254502818</v>
      </c>
    </row>
    <row r="408" spans="1:30">
      <c r="A408" t="s">
        <v>95</v>
      </c>
      <c r="B408">
        <v>2010</v>
      </c>
      <c r="C408" s="40">
        <v>119657828</v>
      </c>
      <c r="D408" s="31">
        <f>(C408-C407)/C408</f>
        <v>5.3051664952501063E-2</v>
      </c>
      <c r="E408" s="40">
        <v>109598551</v>
      </c>
      <c r="F408" s="25">
        <v>0</v>
      </c>
      <c r="G408" s="25">
        <v>0</v>
      </c>
      <c r="H408" s="25">
        <v>0</v>
      </c>
      <c r="I408" s="56">
        <v>100311023</v>
      </c>
      <c r="J408" s="80">
        <v>4227443</v>
      </c>
      <c r="K408" s="96">
        <v>206437049</v>
      </c>
      <c r="L408" s="110">
        <v>106126026</v>
      </c>
      <c r="M408" s="21">
        <f t="shared" si="31"/>
        <v>0.38674394535417733</v>
      </c>
      <c r="O408" s="25">
        <v>113664114</v>
      </c>
      <c r="P408" s="4"/>
      <c r="Q408" s="4"/>
      <c r="R408" s="4">
        <v>0</v>
      </c>
      <c r="U408" s="25">
        <v>121400237</v>
      </c>
      <c r="V408" s="25">
        <v>923442</v>
      </c>
      <c r="W408" s="25">
        <v>0</v>
      </c>
      <c r="Y408" s="25">
        <v>1849</v>
      </c>
      <c r="AC408" s="106">
        <v>41024689</v>
      </c>
      <c r="AD408" s="31">
        <f>AC408/E408</f>
        <v>0.37431780462134029</v>
      </c>
    </row>
    <row r="409" spans="1:30">
      <c r="A409" t="s">
        <v>95</v>
      </c>
      <c r="B409">
        <v>2011</v>
      </c>
      <c r="C409" s="40">
        <v>126683630</v>
      </c>
      <c r="D409" s="31">
        <f>(C409-C408)/C409</f>
        <v>5.5459430709397892E-2</v>
      </c>
      <c r="E409" s="40">
        <v>123874288</v>
      </c>
      <c r="F409" s="25">
        <v>0</v>
      </c>
      <c r="G409" s="25">
        <v>2355566</v>
      </c>
      <c r="H409" s="25">
        <v>0</v>
      </c>
      <c r="I409" s="56">
        <v>107990731</v>
      </c>
      <c r="J409" s="80">
        <v>3916758</v>
      </c>
      <c r="K409" s="96">
        <v>212671106</v>
      </c>
      <c r="L409" s="110">
        <v>104680375</v>
      </c>
      <c r="M409" s="21">
        <f t="shared" si="31"/>
        <v>-1.3810143496333482E-2</v>
      </c>
      <c r="N409" s="70">
        <v>2818</v>
      </c>
      <c r="O409" s="25">
        <v>118531843</v>
      </c>
      <c r="P409" s="4">
        <v>1270416</v>
      </c>
      <c r="Q409" s="4"/>
      <c r="R409" s="4">
        <v>0</v>
      </c>
      <c r="S409" s="80" t="s">
        <v>96</v>
      </c>
      <c r="T409" s="25">
        <v>114219844</v>
      </c>
      <c r="U409" s="25">
        <v>118531843</v>
      </c>
      <c r="V409" s="25">
        <v>762858</v>
      </c>
      <c r="W409" s="25">
        <v>0</v>
      </c>
      <c r="X409" s="25">
        <v>5270</v>
      </c>
      <c r="Y409" s="25">
        <v>0</v>
      </c>
      <c r="Z409" s="25">
        <v>0</v>
      </c>
      <c r="AA409" s="25">
        <v>38576352</v>
      </c>
      <c r="AB409" s="25">
        <v>1111335</v>
      </c>
      <c r="AC409" s="106">
        <v>42744277</v>
      </c>
      <c r="AD409" s="31">
        <f>AC409/E409</f>
        <v>0.345061737105605</v>
      </c>
    </row>
    <row r="410" spans="1:30">
      <c r="A410" t="s">
        <v>95</v>
      </c>
      <c r="B410">
        <v>2012</v>
      </c>
      <c r="C410" s="40">
        <v>127518704</v>
      </c>
      <c r="D410" s="31">
        <f>(C410-C409)/C410</f>
        <v>6.5486393274511324E-3</v>
      </c>
      <c r="E410" s="40">
        <v>131217464</v>
      </c>
      <c r="F410" s="25">
        <v>0</v>
      </c>
      <c r="G410" s="25">
        <v>424119</v>
      </c>
      <c r="H410" s="25">
        <v>0</v>
      </c>
      <c r="I410" s="56">
        <v>102519764</v>
      </c>
      <c r="J410" s="80">
        <v>3742587</v>
      </c>
      <c r="K410" s="96">
        <v>210382996</v>
      </c>
      <c r="L410" s="110">
        <v>107863232</v>
      </c>
      <c r="M410" s="21">
        <f t="shared" si="31"/>
        <v>2.9508266542578661E-2</v>
      </c>
      <c r="N410" s="70">
        <v>2721</v>
      </c>
      <c r="O410" s="25">
        <v>121400237</v>
      </c>
      <c r="P410" s="4">
        <v>1060689</v>
      </c>
      <c r="Q410" s="4"/>
      <c r="R410" s="4">
        <v>0</v>
      </c>
      <c r="S410" s="80" t="s">
        <v>97</v>
      </c>
      <c r="T410" s="25">
        <v>118756326</v>
      </c>
      <c r="U410" s="25">
        <v>121400237</v>
      </c>
      <c r="V410" s="25">
        <v>531081</v>
      </c>
      <c r="W410" s="25">
        <v>0</v>
      </c>
      <c r="X410" s="25">
        <v>932</v>
      </c>
      <c r="Y410" s="25">
        <v>0</v>
      </c>
      <c r="Z410" s="25">
        <v>0</v>
      </c>
      <c r="AA410" s="25">
        <v>41624265</v>
      </c>
      <c r="AB410" s="25">
        <v>1419748</v>
      </c>
      <c r="AC410" s="106">
        <v>44477620</v>
      </c>
      <c r="AD410" s="31">
        <f>AC410/E410</f>
        <v>0.33896113096653047</v>
      </c>
    </row>
    <row r="411" spans="1:30">
      <c r="A411" t="s">
        <v>95</v>
      </c>
      <c r="B411">
        <v>2013</v>
      </c>
      <c r="C411" s="40">
        <v>136698005</v>
      </c>
      <c r="D411" s="31">
        <f>(C411-C410)/C411</f>
        <v>6.7150219200346042E-2</v>
      </c>
      <c r="E411" s="40">
        <v>137344737</v>
      </c>
      <c r="F411" s="25">
        <v>0</v>
      </c>
      <c r="G411" s="25">
        <v>1101472</v>
      </c>
      <c r="H411" s="25">
        <v>0</v>
      </c>
      <c r="I411" s="56">
        <v>107208611</v>
      </c>
      <c r="J411" s="80">
        <v>4554648</v>
      </c>
      <c r="K411" s="96">
        <v>212085905</v>
      </c>
      <c r="L411" s="110">
        <v>104877294</v>
      </c>
      <c r="M411" s="21">
        <f t="shared" si="31"/>
        <v>-2.8470776524802403E-2</v>
      </c>
      <c r="N411" s="70">
        <v>2721</v>
      </c>
      <c r="O411" s="25">
        <v>129174780</v>
      </c>
      <c r="P411" s="4">
        <v>1397860</v>
      </c>
      <c r="Q411" s="4"/>
      <c r="R411" s="4">
        <v>0</v>
      </c>
      <c r="S411" s="25">
        <v>525153</v>
      </c>
      <c r="T411" s="25">
        <v>121719767</v>
      </c>
      <c r="U411" s="25">
        <v>129174780</v>
      </c>
      <c r="V411" s="25">
        <v>527069</v>
      </c>
      <c r="W411" s="25">
        <v>0</v>
      </c>
      <c r="X411" s="25">
        <v>1541</v>
      </c>
      <c r="Y411" s="25">
        <v>4437</v>
      </c>
      <c r="Z411" s="25">
        <v>0</v>
      </c>
      <c r="AA411" s="25">
        <v>37020131</v>
      </c>
      <c r="AB411" s="25">
        <v>1338495</v>
      </c>
      <c r="AC411" s="106">
        <v>45563718</v>
      </c>
      <c r="AD411" s="31">
        <f>AC411/E411</f>
        <v>0.33174709854371776</v>
      </c>
    </row>
    <row r="412" spans="1:30">
      <c r="A412" t="s">
        <v>95</v>
      </c>
      <c r="B412">
        <v>2014</v>
      </c>
      <c r="C412" s="40">
        <v>142846943</v>
      </c>
      <c r="D412" s="31">
        <f>(C412-C411)/C412</f>
        <v>4.3045639415608634E-2</v>
      </c>
      <c r="E412" s="40">
        <v>139199446</v>
      </c>
      <c r="F412" s="25">
        <v>0</v>
      </c>
      <c r="G412" s="25">
        <v>1900132</v>
      </c>
      <c r="H412" s="25">
        <v>0</v>
      </c>
      <c r="I412" s="56">
        <v>118862545</v>
      </c>
      <c r="J412" s="80">
        <v>5519033</v>
      </c>
      <c r="K412" s="96">
        <v>222106332</v>
      </c>
      <c r="L412" s="110">
        <v>103243787</v>
      </c>
      <c r="M412" s="21">
        <f t="shared" si="31"/>
        <v>-1.582184311003625E-2</v>
      </c>
      <c r="N412" s="70">
        <v>2835</v>
      </c>
      <c r="O412" s="25">
        <v>133663881</v>
      </c>
      <c r="P412" s="4">
        <v>1139707</v>
      </c>
      <c r="Q412" s="4"/>
      <c r="R412" s="4">
        <v>0</v>
      </c>
      <c r="S412" s="25">
        <v>543994</v>
      </c>
      <c r="T412" s="25">
        <v>123407010</v>
      </c>
      <c r="U412" s="25">
        <v>133663881</v>
      </c>
      <c r="V412" s="25">
        <v>758212</v>
      </c>
      <c r="W412" s="25">
        <v>0</v>
      </c>
      <c r="X412" s="25">
        <v>3504</v>
      </c>
      <c r="Y412" s="25">
        <v>35974</v>
      </c>
      <c r="Z412" s="25">
        <v>0</v>
      </c>
      <c r="AA412" s="25">
        <v>48467806</v>
      </c>
      <c r="AB412" s="25">
        <v>1002181</v>
      </c>
      <c r="AC412" s="106">
        <v>46196950</v>
      </c>
      <c r="AD412" s="31">
        <f>AC412/E412</f>
        <v>0.33187596163277833</v>
      </c>
    </row>
    <row r="413" spans="1:30">
      <c r="A413" t="s">
        <v>95</v>
      </c>
      <c r="B413">
        <v>2015</v>
      </c>
      <c r="C413" s="40">
        <v>152494616</v>
      </c>
      <c r="D413" s="31">
        <f>(C413-C412)/C413</f>
        <v>6.3265663097246655E-2</v>
      </c>
      <c r="E413" s="40">
        <v>146540427</v>
      </c>
      <c r="F413" s="25">
        <v>0</v>
      </c>
      <c r="G413" s="25">
        <v>2792325</v>
      </c>
      <c r="H413" s="25">
        <v>0</v>
      </c>
      <c r="I413" s="56">
        <v>122674194</v>
      </c>
      <c r="J413" s="80">
        <v>4102366</v>
      </c>
      <c r="K413" s="96">
        <v>222303611</v>
      </c>
      <c r="L413" s="110">
        <v>99629417</v>
      </c>
      <c r="M413" s="21">
        <f t="shared" si="31"/>
        <v>-3.6278140621860709E-2</v>
      </c>
      <c r="N413" s="70">
        <v>2813</v>
      </c>
      <c r="O413" s="25">
        <v>143888764</v>
      </c>
      <c r="P413" s="4">
        <v>1171078</v>
      </c>
      <c r="Q413" s="4"/>
      <c r="R413" s="4">
        <v>0</v>
      </c>
      <c r="S413" s="25">
        <v>559894</v>
      </c>
      <c r="T413" s="25">
        <v>130652120</v>
      </c>
      <c r="U413" s="25">
        <v>143888764</v>
      </c>
      <c r="V413" s="25">
        <v>592980</v>
      </c>
      <c r="W413" s="25">
        <v>49391</v>
      </c>
      <c r="X413" s="25">
        <v>6989</v>
      </c>
      <c r="Y413" s="25">
        <v>28091</v>
      </c>
      <c r="Z413" s="25">
        <v>43354</v>
      </c>
      <c r="AA413" s="25">
        <v>48878892</v>
      </c>
      <c r="AB413" s="25">
        <v>1018447</v>
      </c>
      <c r="AC413" s="106">
        <v>48326184</v>
      </c>
      <c r="AD413" s="31">
        <f>AC413/E413</f>
        <v>0.32978055946295282</v>
      </c>
    </row>
    <row r="414" spans="1:30">
      <c r="A414" t="s">
        <v>95</v>
      </c>
      <c r="B414">
        <v>2016</v>
      </c>
      <c r="C414" s="40">
        <v>152990251</v>
      </c>
      <c r="D414" s="31">
        <f>(C414-C413)/C414</f>
        <v>3.2396508716101132E-3</v>
      </c>
      <c r="E414" s="40">
        <v>150866098</v>
      </c>
      <c r="F414" s="25">
        <v>0</v>
      </c>
      <c r="G414" s="25">
        <v>2641156</v>
      </c>
      <c r="H414" s="25">
        <v>0</v>
      </c>
      <c r="I414" s="56">
        <v>118330192</v>
      </c>
      <c r="J414" s="80">
        <v>4222733</v>
      </c>
      <c r="K414" s="96">
        <v>221595784</v>
      </c>
      <c r="L414" s="110">
        <v>103265592</v>
      </c>
      <c r="M414" s="21">
        <f t="shared" si="31"/>
        <v>3.5211873864045638E-2</v>
      </c>
      <c r="N414" s="70">
        <v>2889</v>
      </c>
      <c r="O414" s="25">
        <v>144689082</v>
      </c>
      <c r="P414" s="4">
        <v>1191863</v>
      </c>
      <c r="Q414" s="4"/>
      <c r="R414" s="4">
        <v>0</v>
      </c>
      <c r="S414" s="25">
        <v>583864</v>
      </c>
      <c r="T414" s="25">
        <v>134367086</v>
      </c>
      <c r="U414" s="25">
        <v>144689082</v>
      </c>
      <c r="V414" s="25">
        <v>605550</v>
      </c>
      <c r="W414" s="25">
        <v>49516</v>
      </c>
      <c r="X414" s="25">
        <v>10306</v>
      </c>
      <c r="Y414" s="25">
        <v>55252</v>
      </c>
      <c r="Z414" s="25">
        <v>48928</v>
      </c>
      <c r="AA414" s="25">
        <v>45636232</v>
      </c>
      <c r="AB414" s="25">
        <v>722980</v>
      </c>
      <c r="AC414" s="106">
        <v>49267436</v>
      </c>
      <c r="AD414" s="31">
        <f>AC414/E414</f>
        <v>0.32656399716787265</v>
      </c>
    </row>
    <row r="415" spans="1:30">
      <c r="A415" t="s">
        <v>95</v>
      </c>
      <c r="B415">
        <v>2017</v>
      </c>
      <c r="C415" s="40">
        <v>156123306</v>
      </c>
      <c r="D415" s="31">
        <f>(C415-C414)/C415</f>
        <v>2.0067823826379901E-2</v>
      </c>
      <c r="E415" s="40">
        <v>155397006</v>
      </c>
      <c r="F415" s="25">
        <v>0</v>
      </c>
      <c r="G415" s="25">
        <v>1667414</v>
      </c>
      <c r="H415" s="25">
        <v>0</v>
      </c>
      <c r="I415" s="56">
        <v>126917558</v>
      </c>
      <c r="J415" s="80">
        <v>9981476</v>
      </c>
      <c r="K415" s="96">
        <v>236589814</v>
      </c>
      <c r="L415" s="110">
        <v>109672256</v>
      </c>
      <c r="M415" s="21">
        <f t="shared" si="31"/>
        <v>5.8416451285546636E-2</v>
      </c>
      <c r="N415" s="70">
        <v>2798</v>
      </c>
      <c r="O415" s="25">
        <v>142946102</v>
      </c>
      <c r="P415" s="4">
        <v>1238003</v>
      </c>
      <c r="Q415" s="4"/>
      <c r="R415" s="4">
        <v>0</v>
      </c>
      <c r="S415" s="25">
        <v>616161</v>
      </c>
      <c r="T415" s="25">
        <v>138561808</v>
      </c>
      <c r="U415" s="25">
        <v>142946102</v>
      </c>
      <c r="V415" s="25">
        <v>651930</v>
      </c>
      <c r="W415" s="25">
        <v>49924</v>
      </c>
      <c r="X415" s="25">
        <v>14654</v>
      </c>
      <c r="Y415" s="25">
        <v>20896</v>
      </c>
      <c r="Z415" s="25">
        <v>41211</v>
      </c>
      <c r="AA415" s="25">
        <v>50581333</v>
      </c>
      <c r="AB415" s="25">
        <v>770595</v>
      </c>
      <c r="AC415" s="106">
        <v>51210030</v>
      </c>
      <c r="AD415" s="31">
        <f>AC415/E415</f>
        <v>0.32954322170145284</v>
      </c>
    </row>
    <row r="416" spans="1:30">
      <c r="A416" t="s">
        <v>95</v>
      </c>
      <c r="B416">
        <v>2018</v>
      </c>
      <c r="C416" s="40">
        <v>159013297</v>
      </c>
      <c r="D416" s="31">
        <f>(C416-C415)/C416</f>
        <v>1.8174524109137866E-2</v>
      </c>
      <c r="E416" s="40">
        <v>157802560</v>
      </c>
      <c r="F416" s="25">
        <v>0</v>
      </c>
      <c r="G416" s="25">
        <v>5943865</v>
      </c>
      <c r="H416" s="25">
        <v>0</v>
      </c>
      <c r="I416" s="56">
        <v>126613098</v>
      </c>
      <c r="J416" s="80">
        <v>5572164</v>
      </c>
      <c r="K416" s="96">
        <v>250964674</v>
      </c>
      <c r="L416" s="110">
        <v>124351576</v>
      </c>
      <c r="M416" s="21">
        <f t="shared" si="31"/>
        <v>0.11804691562574164</v>
      </c>
      <c r="N416" s="70">
        <v>2607</v>
      </c>
      <c r="O416" s="25">
        <v>145774812</v>
      </c>
      <c r="P416" s="4">
        <v>1291029</v>
      </c>
      <c r="Q416" s="4"/>
      <c r="R416" s="4">
        <v>0</v>
      </c>
      <c r="S416" s="25">
        <v>636138</v>
      </c>
      <c r="T416" s="25">
        <v>140531389</v>
      </c>
      <c r="U416" s="25">
        <v>145774812</v>
      </c>
      <c r="V416" s="25">
        <v>755635</v>
      </c>
      <c r="W416" s="25">
        <v>43602</v>
      </c>
      <c r="X416" s="25">
        <v>11570</v>
      </c>
      <c r="Y416" s="25">
        <v>13725</v>
      </c>
      <c r="Z416" s="25">
        <v>39792</v>
      </c>
      <c r="AA416" s="25">
        <v>52938044</v>
      </c>
      <c r="AB416" s="25">
        <v>871857</v>
      </c>
      <c r="AC416" s="106">
        <v>52027877</v>
      </c>
      <c r="AD416" s="31">
        <f>AC416/E416</f>
        <v>0.32970236351045257</v>
      </c>
    </row>
    <row r="417" spans="1:30">
      <c r="A417" t="s">
        <v>95</v>
      </c>
      <c r="B417">
        <v>2019</v>
      </c>
      <c r="C417" s="40">
        <v>159955092</v>
      </c>
      <c r="D417" s="31">
        <f>(C417-C416)/C417</f>
        <v>5.887871328285066E-3</v>
      </c>
      <c r="E417" s="40">
        <v>156551417</v>
      </c>
      <c r="F417" s="25">
        <v>0</v>
      </c>
      <c r="G417" s="25">
        <v>3329851</v>
      </c>
      <c r="H417" s="25">
        <v>0</v>
      </c>
      <c r="I417" s="56">
        <v>129322944</v>
      </c>
      <c r="J417" s="80">
        <v>5159954</v>
      </c>
      <c r="K417" s="96">
        <v>252693333</v>
      </c>
      <c r="L417" s="110">
        <v>123370389</v>
      </c>
      <c r="M417" s="21">
        <f t="shared" si="31"/>
        <v>-7.9531807263734898E-3</v>
      </c>
      <c r="N417" s="70">
        <v>2607</v>
      </c>
      <c r="O417" s="25">
        <v>126417265</v>
      </c>
      <c r="P417" s="4">
        <v>1138655</v>
      </c>
      <c r="Q417" s="4"/>
      <c r="R417" s="4">
        <v>0</v>
      </c>
      <c r="S417" s="25">
        <v>639069</v>
      </c>
      <c r="T417" s="25">
        <v>139952248</v>
      </c>
      <c r="U417" s="25">
        <v>149847695</v>
      </c>
      <c r="V417" s="25">
        <v>713419</v>
      </c>
      <c r="W417" s="25">
        <v>41848</v>
      </c>
      <c r="X417" s="25">
        <v>14118</v>
      </c>
      <c r="Y417" s="25">
        <v>19800</v>
      </c>
      <c r="Z417" s="25">
        <v>146011</v>
      </c>
      <c r="AA417" s="25">
        <v>56682994</v>
      </c>
      <c r="AB417" s="25">
        <v>702196</v>
      </c>
      <c r="AC417" s="106">
        <v>50916915</v>
      </c>
      <c r="AD417" s="31">
        <f>AC417/E417</f>
        <v>0.32524084403528586</v>
      </c>
    </row>
    <row r="418" spans="1:30">
      <c r="A418" t="s">
        <v>95</v>
      </c>
      <c r="B418">
        <v>2020</v>
      </c>
      <c r="C418" s="40">
        <v>161359898</v>
      </c>
      <c r="D418" s="31">
        <f>(C418-C417)/C418</f>
        <v>8.7060416956882304E-3</v>
      </c>
      <c r="E418" s="40">
        <v>160251604</v>
      </c>
      <c r="F418" s="25">
        <v>0</v>
      </c>
      <c r="G418" s="25">
        <v>1523884</v>
      </c>
      <c r="H418" s="25">
        <v>0</v>
      </c>
      <c r="I418" s="56">
        <v>127150923</v>
      </c>
      <c r="J418" s="80">
        <v>7257442</v>
      </c>
      <c r="K418" s="96">
        <v>250629088</v>
      </c>
      <c r="L418" s="110">
        <v>123478165</v>
      </c>
      <c r="M418" s="21">
        <f t="shared" si="31"/>
        <v>8.7283448049296818E-4</v>
      </c>
      <c r="N418" s="70">
        <v>2399</v>
      </c>
      <c r="O418" s="25">
        <v>131595605</v>
      </c>
      <c r="P418" s="4">
        <v>1288709</v>
      </c>
      <c r="Q418" s="4"/>
      <c r="R418" s="4">
        <v>0</v>
      </c>
      <c r="S418" s="25">
        <v>643520</v>
      </c>
      <c r="T418" s="25">
        <v>142622210</v>
      </c>
      <c r="U418" s="25">
        <v>150590193</v>
      </c>
      <c r="V418" s="25">
        <v>972769</v>
      </c>
      <c r="W418" s="25">
        <v>38013</v>
      </c>
      <c r="X418" s="25">
        <v>2656</v>
      </c>
      <c r="Y418" s="25">
        <v>0</v>
      </c>
      <c r="Z418" s="25">
        <v>131115</v>
      </c>
      <c r="AA418" s="25">
        <v>55905142</v>
      </c>
      <c r="AB418" s="25">
        <v>843826</v>
      </c>
      <c r="AC418" s="106">
        <v>51279840</v>
      </c>
      <c r="AD418" s="31">
        <f>AC418/E418</f>
        <v>0.31999579860679583</v>
      </c>
    </row>
    <row r="419" spans="1:30">
      <c r="A419" t="s">
        <v>95</v>
      </c>
      <c r="B419">
        <v>2021</v>
      </c>
      <c r="C419" s="40">
        <v>163190800</v>
      </c>
      <c r="D419" s="31">
        <f>(C419-C418)/C419</f>
        <v>1.1219394720780828E-2</v>
      </c>
      <c r="E419" s="40">
        <v>160820454</v>
      </c>
      <c r="F419" s="25">
        <v>0</v>
      </c>
      <c r="G419" s="25">
        <v>1832686</v>
      </c>
      <c r="H419" s="25">
        <v>0</v>
      </c>
      <c r="I419" s="56">
        <v>150275380</v>
      </c>
      <c r="J419" s="80" t="s">
        <v>98</v>
      </c>
      <c r="K419" s="96">
        <v>275995045</v>
      </c>
      <c r="L419" s="110">
        <v>125719665</v>
      </c>
      <c r="M419" s="21">
        <f t="shared" si="31"/>
        <v>1.7829350722498347E-2</v>
      </c>
      <c r="N419" s="70">
        <v>2074</v>
      </c>
      <c r="O419" s="25">
        <v>152755728</v>
      </c>
      <c r="P419" s="4">
        <v>1176879</v>
      </c>
      <c r="Q419" s="4"/>
      <c r="R419" s="4">
        <v>0</v>
      </c>
      <c r="S419" s="25">
        <v>579048</v>
      </c>
      <c r="T419" s="25">
        <v>140478481</v>
      </c>
      <c r="U419" s="25">
        <v>152755728</v>
      </c>
      <c r="V419" s="25">
        <v>625807</v>
      </c>
      <c r="W419" s="25">
        <v>188823</v>
      </c>
      <c r="X419" s="25">
        <v>7604</v>
      </c>
      <c r="Y419" s="25">
        <v>44604</v>
      </c>
      <c r="Z419" s="25">
        <v>8008</v>
      </c>
      <c r="AA419" s="25" t="s">
        <v>99</v>
      </c>
      <c r="AB419" s="25">
        <v>850721</v>
      </c>
      <c r="AC419" s="106">
        <v>50560966</v>
      </c>
      <c r="AD419" s="31">
        <f>AC419/E419</f>
        <v>0.31439387678883185</v>
      </c>
    </row>
    <row r="420" spans="1:30">
      <c r="A420" t="s">
        <v>95</v>
      </c>
      <c r="B420">
        <v>2022</v>
      </c>
      <c r="C420" s="40">
        <v>173338246</v>
      </c>
      <c r="D420" s="31">
        <f>(C420-C419)/C420</f>
        <v>5.8541298496812985E-2</v>
      </c>
      <c r="E420" s="40">
        <v>170130203</v>
      </c>
      <c r="F420" s="25">
        <v>0</v>
      </c>
      <c r="G420" s="25">
        <v>2692162</v>
      </c>
      <c r="H420" s="25">
        <v>0</v>
      </c>
      <c r="I420" s="56">
        <v>138403143</v>
      </c>
      <c r="J420" s="80">
        <v>10684838</v>
      </c>
      <c r="K420" s="96">
        <v>259613944</v>
      </c>
      <c r="L420" s="110">
        <v>121210801</v>
      </c>
      <c r="M420" s="21">
        <f t="shared" si="31"/>
        <v>-3.7198533157123514E-2</v>
      </c>
      <c r="N420" s="70">
        <v>2017</v>
      </c>
      <c r="O420" s="25">
        <v>157601670</v>
      </c>
      <c r="P420" s="4">
        <v>1156087</v>
      </c>
      <c r="Q420" s="4"/>
      <c r="R420" s="4">
        <v>0</v>
      </c>
      <c r="S420" s="25">
        <v>655292</v>
      </c>
      <c r="T420" s="25">
        <v>157601670</v>
      </c>
      <c r="U420" s="25">
        <v>157601670</v>
      </c>
      <c r="V420" s="25">
        <v>1056021</v>
      </c>
      <c r="W420" s="25">
        <v>35589</v>
      </c>
      <c r="X420" s="25">
        <v>12330</v>
      </c>
      <c r="Y420" s="25">
        <v>0</v>
      </c>
      <c r="Z420" s="25">
        <v>55810</v>
      </c>
      <c r="AA420" s="25">
        <v>59527823</v>
      </c>
      <c r="AB420" s="25">
        <v>1199826</v>
      </c>
      <c r="AC420" s="106">
        <v>50208455</v>
      </c>
      <c r="AD420" s="31">
        <f>AC420/E420</f>
        <v>0.29511782220115262</v>
      </c>
    </row>
    <row r="421" spans="1:30">
      <c r="A421" t="s">
        <v>95</v>
      </c>
      <c r="B421">
        <v>2023</v>
      </c>
      <c r="C421" s="40">
        <v>169825648</v>
      </c>
      <c r="D421" s="31">
        <f>(C421-C420)/C421</f>
        <v>-2.0683554229688556E-2</v>
      </c>
      <c r="E421" s="40">
        <v>171778860</v>
      </c>
      <c r="F421" s="25">
        <v>0</v>
      </c>
      <c r="G421" s="25">
        <v>1417833</v>
      </c>
      <c r="H421" s="25">
        <v>0</v>
      </c>
      <c r="I421" s="56">
        <v>143313705</v>
      </c>
      <c r="J421" s="80">
        <v>3730047</v>
      </c>
      <c r="K421" s="96">
        <v>259519169</v>
      </c>
      <c r="L421" s="110">
        <v>116205464</v>
      </c>
      <c r="M421" s="21">
        <f t="shared" si="31"/>
        <v>-4.3073163926267699E-2</v>
      </c>
      <c r="N421" s="70">
        <v>2017</v>
      </c>
      <c r="O421" s="25">
        <v>162336815</v>
      </c>
      <c r="P421" s="4">
        <v>1200380</v>
      </c>
      <c r="Q421" s="4"/>
      <c r="R421" s="4">
        <v>0</v>
      </c>
      <c r="S421" s="25">
        <v>671227</v>
      </c>
      <c r="T421" s="25">
        <v>151708461</v>
      </c>
      <c r="U421" s="25">
        <v>162336815</v>
      </c>
      <c r="V421" s="25">
        <v>920759</v>
      </c>
      <c r="W421" s="25">
        <v>29682</v>
      </c>
      <c r="X421" s="25">
        <v>9228</v>
      </c>
      <c r="Y421" s="25">
        <v>0</v>
      </c>
      <c r="Z421" s="25">
        <v>101361</v>
      </c>
      <c r="AA421" s="25">
        <v>62212725</v>
      </c>
      <c r="AB421" s="25">
        <v>1279923</v>
      </c>
      <c r="AC421" s="106">
        <v>51596307</v>
      </c>
      <c r="AD421" s="31">
        <f>AC421/E421</f>
        <v>0.30036470727538883</v>
      </c>
    </row>
    <row r="422" spans="1:30">
      <c r="A422" t="s">
        <v>100</v>
      </c>
      <c r="B422">
        <v>2004</v>
      </c>
      <c r="C422" s="40">
        <v>180614895</v>
      </c>
      <c r="D422" s="31">
        <v>0</v>
      </c>
      <c r="E422" s="40">
        <v>154204909</v>
      </c>
      <c r="F422" s="31">
        <v>0.8538</v>
      </c>
      <c r="G422" s="25">
        <v>0</v>
      </c>
      <c r="H422" s="25">
        <v>0</v>
      </c>
      <c r="I422" s="56">
        <v>396356530</v>
      </c>
      <c r="J422" s="80">
        <v>28494032</v>
      </c>
      <c r="K422" s="96">
        <v>501579235</v>
      </c>
      <c r="L422" s="110">
        <v>105222705</v>
      </c>
      <c r="M422" s="21">
        <v>0</v>
      </c>
      <c r="N422" s="70">
        <v>1497</v>
      </c>
      <c r="O422" s="25">
        <v>85545665</v>
      </c>
      <c r="P422">
        <v>3705062</v>
      </c>
      <c r="Q422">
        <v>0</v>
      </c>
      <c r="R422">
        <v>0</v>
      </c>
      <c r="S422" s="25">
        <v>352045</v>
      </c>
      <c r="T422" s="25">
        <v>128488118</v>
      </c>
      <c r="U422" s="25">
        <v>139513670</v>
      </c>
      <c r="V422" s="25">
        <v>0</v>
      </c>
      <c r="W422" s="25">
        <v>0</v>
      </c>
      <c r="X422" s="25">
        <v>0</v>
      </c>
      <c r="Y422" s="25">
        <v>0</v>
      </c>
      <c r="Z422" s="25">
        <v>0</v>
      </c>
      <c r="AB422" s="25">
        <v>0</v>
      </c>
      <c r="AC422" s="106">
        <v>50517936</v>
      </c>
      <c r="AD422" s="31">
        <f>AC422/E422</f>
        <v>0.32760264460841515</v>
      </c>
    </row>
    <row r="423" spans="1:30">
      <c r="A423" t="s">
        <v>100</v>
      </c>
      <c r="B423">
        <v>2005</v>
      </c>
      <c r="C423" s="40">
        <v>160426867</v>
      </c>
      <c r="D423" s="31">
        <f>(C423-C422)/C423</f>
        <v>-0.1258394455836378</v>
      </c>
      <c r="E423" s="40">
        <v>154179888</v>
      </c>
      <c r="F423" s="31">
        <v>0.96109999999999995</v>
      </c>
      <c r="G423" s="25">
        <v>0</v>
      </c>
      <c r="H423" s="25">
        <v>0</v>
      </c>
      <c r="I423" s="56">
        <v>402603509</v>
      </c>
      <c r="J423" s="80">
        <v>21185542</v>
      </c>
      <c r="K423" s="96">
        <v>503046032</v>
      </c>
      <c r="L423" s="110">
        <v>100442523</v>
      </c>
      <c r="M423" s="21">
        <f t="shared" ref="M423" si="32">(L423-L422)/L423</f>
        <v>-4.7591217914747123E-2</v>
      </c>
      <c r="N423" s="70">
        <v>1421</v>
      </c>
      <c r="O423" s="25">
        <v>90791096</v>
      </c>
      <c r="P423">
        <v>3677607</v>
      </c>
      <c r="Q423">
        <v>0</v>
      </c>
      <c r="R423">
        <v>0</v>
      </c>
      <c r="S423" s="25">
        <v>479990</v>
      </c>
      <c r="T423" s="25">
        <v>128755664</v>
      </c>
      <c r="U423" s="25">
        <v>142380694</v>
      </c>
      <c r="V423" s="25">
        <v>0</v>
      </c>
      <c r="W423" s="25">
        <v>0</v>
      </c>
      <c r="X423" s="25">
        <v>0</v>
      </c>
      <c r="Y423" s="25">
        <v>0</v>
      </c>
      <c r="Z423" s="25">
        <v>0</v>
      </c>
      <c r="AB423" s="25">
        <v>0</v>
      </c>
      <c r="AC423" s="106">
        <v>50434747</v>
      </c>
      <c r="AD423" s="31">
        <f>AC423/E423</f>
        <v>0.32711625137514694</v>
      </c>
    </row>
    <row r="424" spans="1:30">
      <c r="A424" t="s">
        <v>100</v>
      </c>
      <c r="B424">
        <v>2006</v>
      </c>
      <c r="C424" s="40">
        <v>185297191</v>
      </c>
      <c r="D424" s="31">
        <f>(C424-C423)/C424</f>
        <v>0.13421856999440429</v>
      </c>
      <c r="E424" s="40">
        <v>158879367</v>
      </c>
      <c r="F424" s="31">
        <v>0.85740000000000005</v>
      </c>
      <c r="G424" s="25">
        <v>0</v>
      </c>
      <c r="H424" s="25">
        <v>0</v>
      </c>
      <c r="I424" s="56">
        <v>420359361</v>
      </c>
      <c r="J424" s="80">
        <v>29812831</v>
      </c>
      <c r="K424" s="96">
        <v>573439000</v>
      </c>
      <c r="L424" s="110">
        <v>153079639</v>
      </c>
      <c r="M424" s="21">
        <f t="shared" si="31"/>
        <v>0.34385445604558812</v>
      </c>
      <c r="N424" s="70">
        <v>1651</v>
      </c>
      <c r="O424" s="25">
        <v>97407206</v>
      </c>
      <c r="P424">
        <v>3402581</v>
      </c>
      <c r="Q424">
        <v>0</v>
      </c>
      <c r="R424">
        <v>0</v>
      </c>
      <c r="S424" s="25">
        <v>482344</v>
      </c>
      <c r="T424" s="25">
        <v>133280981</v>
      </c>
      <c r="U424" s="25">
        <v>149065748</v>
      </c>
      <c r="V424" s="25">
        <v>0</v>
      </c>
      <c r="W424" s="25">
        <v>0</v>
      </c>
      <c r="X424" s="25">
        <v>0</v>
      </c>
      <c r="Y424" s="25">
        <v>0</v>
      </c>
      <c r="Z424" s="25">
        <v>0</v>
      </c>
      <c r="AB424" s="25">
        <v>0</v>
      </c>
      <c r="AC424" s="106">
        <v>53496268</v>
      </c>
      <c r="AD424" s="31">
        <f>AC424/E424</f>
        <v>0.33670997694747867</v>
      </c>
    </row>
    <row r="425" spans="1:30">
      <c r="A425" t="s">
        <v>100</v>
      </c>
      <c r="B425">
        <v>2007</v>
      </c>
      <c r="C425" s="40">
        <v>223852233</v>
      </c>
      <c r="D425" s="31">
        <f>(C425-C424)/C425</f>
        <v>0.17223434174989891</v>
      </c>
      <c r="E425" s="40">
        <v>168210239</v>
      </c>
      <c r="F425" s="31">
        <v>0.75139999999999996</v>
      </c>
      <c r="G425" s="25">
        <v>0</v>
      </c>
      <c r="H425" s="25">
        <v>0</v>
      </c>
      <c r="I425" s="56">
        <v>476001355</v>
      </c>
      <c r="J425" s="80">
        <v>35369336</v>
      </c>
      <c r="K425" s="96">
        <v>674605897</v>
      </c>
      <c r="L425" s="110">
        <v>198604542</v>
      </c>
      <c r="M425" s="21">
        <f t="shared" si="31"/>
        <v>0.22922387646099252</v>
      </c>
      <c r="N425" s="70">
        <v>1517</v>
      </c>
      <c r="O425" s="25">
        <v>103715975</v>
      </c>
      <c r="P425">
        <v>3275025</v>
      </c>
      <c r="Q425">
        <v>0</v>
      </c>
      <c r="R425">
        <v>0</v>
      </c>
      <c r="S425" s="25">
        <v>571171</v>
      </c>
      <c r="T425" s="25">
        <v>140180084</v>
      </c>
      <c r="U425" s="25">
        <v>152684523</v>
      </c>
      <c r="V425" s="25">
        <v>0</v>
      </c>
      <c r="W425" s="25">
        <v>0</v>
      </c>
      <c r="X425" s="25">
        <v>0</v>
      </c>
      <c r="Y425" s="25">
        <v>0</v>
      </c>
      <c r="Z425" s="25">
        <v>0</v>
      </c>
      <c r="AB425" s="25">
        <v>0</v>
      </c>
      <c r="AC425" s="106">
        <v>57177346</v>
      </c>
      <c r="AD425" s="31">
        <f>AC425/E425</f>
        <v>0.33991596670878044</v>
      </c>
    </row>
    <row r="426" spans="1:30">
      <c r="A426" t="s">
        <v>100</v>
      </c>
      <c r="B426">
        <v>2008</v>
      </c>
      <c r="C426" s="40">
        <v>166314936</v>
      </c>
      <c r="D426" s="31">
        <f>(C426-C425)/C426</f>
        <v>-0.34595387752787277</v>
      </c>
      <c r="E426" s="40">
        <v>181550967</v>
      </c>
      <c r="F426" s="31">
        <v>1.0915999999999999</v>
      </c>
      <c r="G426" s="25">
        <v>0</v>
      </c>
      <c r="H426" s="25">
        <v>0</v>
      </c>
      <c r="I426" s="56">
        <v>460582687</v>
      </c>
      <c r="J426" s="80">
        <v>39082867</v>
      </c>
      <c r="K426" s="96">
        <v>661403058</v>
      </c>
      <c r="L426" s="110">
        <v>200820371</v>
      </c>
      <c r="M426" s="21">
        <f t="shared" si="31"/>
        <v>1.1033885601177382E-2</v>
      </c>
      <c r="N426" s="70">
        <v>1577</v>
      </c>
      <c r="O426" s="25">
        <v>114576049</v>
      </c>
      <c r="P426">
        <v>3944768</v>
      </c>
      <c r="Q426">
        <v>0</v>
      </c>
      <c r="R426">
        <v>0</v>
      </c>
      <c r="S426" s="25">
        <v>579500</v>
      </c>
      <c r="T426" s="25">
        <v>148351963</v>
      </c>
      <c r="U426" s="25">
        <v>158906851</v>
      </c>
      <c r="V426" s="25">
        <v>-10389283</v>
      </c>
      <c r="W426" s="25">
        <v>124361</v>
      </c>
      <c r="X426" s="25">
        <v>0</v>
      </c>
      <c r="Y426" s="25">
        <v>0</v>
      </c>
      <c r="Z426" s="25">
        <v>0</v>
      </c>
      <c r="AB426" s="25">
        <v>0</v>
      </c>
      <c r="AC426" s="106">
        <v>59087292</v>
      </c>
      <c r="AD426" s="31">
        <f>AC426/E426</f>
        <v>0.32545842622804649</v>
      </c>
    </row>
    <row r="427" spans="1:30">
      <c r="A427" t="s">
        <v>100</v>
      </c>
      <c r="B427">
        <v>2009</v>
      </c>
      <c r="C427" s="40">
        <v>197109794</v>
      </c>
      <c r="D427" s="31">
        <f>(C427-C426)/C427</f>
        <v>0.15623200336762566</v>
      </c>
      <c r="E427" s="40">
        <v>196587137</v>
      </c>
      <c r="F427" s="31">
        <v>0.99729999999999996</v>
      </c>
      <c r="G427" s="25">
        <v>0</v>
      </c>
      <c r="H427" s="25">
        <v>0</v>
      </c>
      <c r="I427" s="56">
        <v>368449993</v>
      </c>
      <c r="J427" s="80">
        <v>34100685</v>
      </c>
      <c r="K427" s="96">
        <v>563685880</v>
      </c>
      <c r="L427" s="110">
        <v>195235887</v>
      </c>
      <c r="M427" s="21">
        <f t="shared" si="31"/>
        <v>-2.8603778156830358E-2</v>
      </c>
      <c r="N427" s="70">
        <v>2780</v>
      </c>
      <c r="O427" s="25">
        <v>126529549</v>
      </c>
      <c r="P427">
        <v>3954052</v>
      </c>
      <c r="Q427">
        <v>0</v>
      </c>
      <c r="R427">
        <v>22878</v>
      </c>
      <c r="S427" s="25">
        <v>724149</v>
      </c>
      <c r="T427" s="25">
        <v>158810765</v>
      </c>
      <c r="U427" s="25">
        <v>161384230</v>
      </c>
      <c r="V427" s="25">
        <v>8923842</v>
      </c>
      <c r="W427" s="25">
        <v>252173</v>
      </c>
      <c r="X427" s="25">
        <v>0</v>
      </c>
      <c r="Y427" s="25">
        <v>0</v>
      </c>
      <c r="Z427" s="25">
        <v>0</v>
      </c>
      <c r="AA427" s="25">
        <v>279218880</v>
      </c>
      <c r="AB427" s="25">
        <v>252173</v>
      </c>
      <c r="AC427" s="106">
        <v>64701946</v>
      </c>
      <c r="AD427" s="31">
        <f>AC427/E427</f>
        <v>0.32912604042857596</v>
      </c>
    </row>
    <row r="428" spans="1:30">
      <c r="A428" t="s">
        <v>100</v>
      </c>
      <c r="B428">
        <v>2010</v>
      </c>
      <c r="C428" s="40">
        <v>212705052</v>
      </c>
      <c r="D428" s="31">
        <f>(C428-C427)/C428</f>
        <v>7.3318700488599578E-2</v>
      </c>
      <c r="E428" s="40">
        <v>210611120</v>
      </c>
      <c r="F428" s="31">
        <v>0.99019999999999997</v>
      </c>
      <c r="G428" s="25">
        <v>0</v>
      </c>
      <c r="H428" s="25">
        <v>0</v>
      </c>
      <c r="I428" s="56">
        <v>400214667</v>
      </c>
      <c r="J428" s="80">
        <v>22324144</v>
      </c>
      <c r="K428" s="96">
        <v>663586114</v>
      </c>
      <c r="L428" s="110">
        <v>263371447</v>
      </c>
      <c r="M428" s="21">
        <f t="shared" si="31"/>
        <v>0.25870518910123164</v>
      </c>
      <c r="N428" s="70">
        <v>2866</v>
      </c>
      <c r="O428" s="25">
        <v>139783014</v>
      </c>
      <c r="P428">
        <v>3008415</v>
      </c>
      <c r="Q428">
        <v>0</v>
      </c>
      <c r="R428">
        <v>2795</v>
      </c>
      <c r="S428" s="25">
        <v>813343</v>
      </c>
      <c r="T428" s="25">
        <v>169689049</v>
      </c>
      <c r="U428" s="25">
        <v>179680462</v>
      </c>
      <c r="V428" s="25">
        <v>5657222</v>
      </c>
      <c r="W428" s="25">
        <v>80</v>
      </c>
      <c r="X428" s="25">
        <v>0</v>
      </c>
      <c r="Y428" s="25">
        <v>0</v>
      </c>
      <c r="Z428" s="25">
        <v>0</v>
      </c>
      <c r="AA428" s="25">
        <v>298817690</v>
      </c>
      <c r="AB428" s="25">
        <v>80</v>
      </c>
      <c r="AC428" s="106">
        <v>69505785</v>
      </c>
      <c r="AD428" s="31">
        <f>AC428/E428</f>
        <v>0.33001954027878488</v>
      </c>
    </row>
    <row r="429" spans="1:30">
      <c r="A429" t="s">
        <v>100</v>
      </c>
      <c r="B429">
        <v>2011</v>
      </c>
      <c r="C429" s="40">
        <v>231680126</v>
      </c>
      <c r="D429" s="31">
        <f>(C429-C428)/C429</f>
        <v>8.1902035913084745E-2</v>
      </c>
      <c r="E429" s="40">
        <v>223893119</v>
      </c>
      <c r="F429" s="31">
        <v>0.96640000000000004</v>
      </c>
      <c r="G429" s="25">
        <v>0</v>
      </c>
      <c r="H429" s="25">
        <v>0</v>
      </c>
      <c r="I429" s="56">
        <v>476978148</v>
      </c>
      <c r="J429" s="80">
        <v>24301741</v>
      </c>
      <c r="K429" s="96">
        <v>740959033</v>
      </c>
      <c r="L429" s="110">
        <v>263980885</v>
      </c>
      <c r="M429" s="21">
        <f t="shared" si="31"/>
        <v>2.3086444308268758E-3</v>
      </c>
      <c r="N429" s="70">
        <v>3192</v>
      </c>
      <c r="O429" s="25">
        <v>151258723</v>
      </c>
      <c r="P429" s="5">
        <v>2941704</v>
      </c>
      <c r="Q429">
        <v>0</v>
      </c>
      <c r="R429">
        <v>8755</v>
      </c>
      <c r="S429" s="25">
        <v>857027</v>
      </c>
      <c r="T429" s="25">
        <v>181869813</v>
      </c>
      <c r="U429" s="25">
        <v>202098433</v>
      </c>
      <c r="V429" s="25">
        <v>5279952</v>
      </c>
      <c r="W429" s="25">
        <v>0</v>
      </c>
      <c r="X429" s="25">
        <v>0</v>
      </c>
      <c r="Y429" s="25">
        <v>0</v>
      </c>
      <c r="Z429" s="25">
        <v>0</v>
      </c>
      <c r="AA429" s="25">
        <v>360262058</v>
      </c>
      <c r="AB429" s="25">
        <v>0</v>
      </c>
      <c r="AC429" s="106">
        <v>75400748</v>
      </c>
      <c r="AD429" s="31">
        <f>AC429/E429</f>
        <v>0.33677117160532299</v>
      </c>
    </row>
    <row r="430" spans="1:30">
      <c r="A430" t="s">
        <v>100</v>
      </c>
      <c r="B430">
        <v>2012</v>
      </c>
      <c r="C430" s="40">
        <v>243185539</v>
      </c>
      <c r="D430" s="31">
        <f>(C430-C429)/C430</f>
        <v>4.7311254802860622E-2</v>
      </c>
      <c r="E430" s="40">
        <v>239390621</v>
      </c>
      <c r="F430" s="31">
        <v>0.98440000000000005</v>
      </c>
      <c r="G430" s="25">
        <v>0</v>
      </c>
      <c r="H430" s="25">
        <v>0</v>
      </c>
      <c r="I430" s="56">
        <v>471537852</v>
      </c>
      <c r="J430" s="80">
        <v>21507246</v>
      </c>
      <c r="K430" s="96">
        <v>745923526</v>
      </c>
      <c r="L430" s="110">
        <v>274385674</v>
      </c>
      <c r="M430" s="21">
        <f t="shared" si="31"/>
        <v>3.7920307020110677E-2</v>
      </c>
      <c r="N430" s="70">
        <v>3367</v>
      </c>
      <c r="O430" s="25">
        <v>176528363</v>
      </c>
      <c r="P430">
        <v>3518294</v>
      </c>
      <c r="Q430">
        <v>0</v>
      </c>
      <c r="R430">
        <v>2507</v>
      </c>
      <c r="S430" s="25">
        <v>889876</v>
      </c>
      <c r="T430" s="25">
        <v>190086019</v>
      </c>
      <c r="U430" s="25">
        <v>217347649</v>
      </c>
      <c r="V430" s="25">
        <v>43330644</v>
      </c>
      <c r="W430" s="25">
        <v>0</v>
      </c>
      <c r="X430" s="25">
        <v>0</v>
      </c>
      <c r="Y430" s="25">
        <v>0</v>
      </c>
      <c r="Z430" s="25">
        <v>0</v>
      </c>
      <c r="AA430" s="25">
        <v>345205532</v>
      </c>
      <c r="AB430" s="25">
        <v>0</v>
      </c>
      <c r="AC430" s="106">
        <v>82268507</v>
      </c>
      <c r="AD430" s="31">
        <f>AC430/E430</f>
        <v>0.34365802075428847</v>
      </c>
    </row>
    <row r="431" spans="1:30">
      <c r="A431" t="s">
        <v>100</v>
      </c>
      <c r="B431">
        <v>2013</v>
      </c>
      <c r="C431" s="40">
        <v>263984562</v>
      </c>
      <c r="D431" s="31">
        <f>(C431-C430)/C431</f>
        <v>7.8788785383593754E-2</v>
      </c>
      <c r="E431" s="40">
        <v>265900247</v>
      </c>
      <c r="F431" s="31">
        <v>1.0073000000000001</v>
      </c>
      <c r="G431" s="25">
        <v>0</v>
      </c>
      <c r="H431" s="25">
        <v>0</v>
      </c>
      <c r="I431" s="56">
        <v>510227476</v>
      </c>
      <c r="J431" s="80">
        <v>26201813</v>
      </c>
      <c r="K431" s="96">
        <v>818579977</v>
      </c>
      <c r="L431" s="110">
        <v>308352501</v>
      </c>
      <c r="M431" s="21">
        <f t="shared" si="31"/>
        <v>0.11015583428006637</v>
      </c>
      <c r="N431" s="70">
        <v>3618</v>
      </c>
      <c r="O431" s="25">
        <v>188846887</v>
      </c>
      <c r="P431">
        <v>4805777</v>
      </c>
      <c r="Q431">
        <v>0</v>
      </c>
      <c r="R431">
        <v>748</v>
      </c>
      <c r="S431" s="25">
        <v>705657</v>
      </c>
      <c r="T431" s="25">
        <v>209968025</v>
      </c>
      <c r="U431" s="25">
        <v>233093975</v>
      </c>
      <c r="V431" s="25">
        <v>4688026</v>
      </c>
      <c r="W431" s="25">
        <v>0</v>
      </c>
      <c r="X431" s="25">
        <v>0</v>
      </c>
      <c r="Y431" s="25">
        <v>0</v>
      </c>
      <c r="Z431" s="25">
        <v>0</v>
      </c>
      <c r="AA431" s="25">
        <v>372171561</v>
      </c>
      <c r="AB431" s="25">
        <v>0</v>
      </c>
      <c r="AC431" s="106">
        <v>89294369</v>
      </c>
      <c r="AD431" s="31">
        <f>AC431/E431</f>
        <v>0.33581905247346383</v>
      </c>
    </row>
    <row r="432" spans="1:30">
      <c r="A432" t="s">
        <v>100</v>
      </c>
      <c r="B432">
        <v>2014</v>
      </c>
      <c r="C432" s="40">
        <v>277952974</v>
      </c>
      <c r="D432" s="31">
        <f>(C432-C431)/C432</f>
        <v>5.0254587310154128E-2</v>
      </c>
      <c r="E432" s="40">
        <v>282285181</v>
      </c>
      <c r="F432" s="31">
        <v>1.0156000000000001</v>
      </c>
      <c r="G432" s="25">
        <v>-1999331</v>
      </c>
      <c r="H432" s="25">
        <v>0</v>
      </c>
      <c r="I432" s="56">
        <v>562748850</v>
      </c>
      <c r="J432" s="80">
        <v>18592750</v>
      </c>
      <c r="K432" s="96">
        <v>863535367</v>
      </c>
      <c r="L432" s="110">
        <v>300786517</v>
      </c>
      <c r="M432" s="21">
        <f t="shared" si="31"/>
        <v>-2.5153999838363767E-2</v>
      </c>
      <c r="N432" s="70">
        <v>3824</v>
      </c>
      <c r="O432" s="25">
        <v>204610592</v>
      </c>
      <c r="P432">
        <v>4176123</v>
      </c>
      <c r="Q432">
        <v>0</v>
      </c>
      <c r="R432">
        <v>2154</v>
      </c>
      <c r="S432" s="25">
        <v>632546</v>
      </c>
      <c r="T432" s="25">
        <v>224959967</v>
      </c>
      <c r="U432" s="25">
        <v>256560600</v>
      </c>
      <c r="V432" s="25">
        <v>2799624</v>
      </c>
      <c r="W432" s="25">
        <v>0</v>
      </c>
      <c r="X432" s="25">
        <v>0</v>
      </c>
      <c r="Y432" s="25">
        <v>0</v>
      </c>
      <c r="Z432" s="25">
        <v>0</v>
      </c>
      <c r="AA432" s="25">
        <v>416207100</v>
      </c>
      <c r="AB432" s="25">
        <v>0</v>
      </c>
      <c r="AC432" s="106">
        <v>94171424</v>
      </c>
      <c r="AD432" s="31">
        <f>AC432/E432</f>
        <v>0.3336038529064691</v>
      </c>
    </row>
    <row r="433" spans="1:30">
      <c r="A433" t="s">
        <v>100</v>
      </c>
      <c r="B433">
        <v>2015</v>
      </c>
      <c r="C433" s="40">
        <v>312044157</v>
      </c>
      <c r="D433" s="31">
        <f>(C433-C432)/C433</f>
        <v>0.10925114999028808</v>
      </c>
      <c r="E433" s="40">
        <v>307534991</v>
      </c>
      <c r="F433" s="31">
        <v>0.98550000000000004</v>
      </c>
      <c r="G433" s="25">
        <v>-1952244</v>
      </c>
      <c r="H433" s="25">
        <v>0</v>
      </c>
      <c r="I433" s="56">
        <v>566882445</v>
      </c>
      <c r="J433" s="80">
        <v>31452693</v>
      </c>
      <c r="K433" s="96">
        <v>872836583</v>
      </c>
      <c r="L433" s="110">
        <v>305954138</v>
      </c>
      <c r="M433" s="21">
        <f t="shared" si="31"/>
        <v>1.6890181756587321E-2</v>
      </c>
      <c r="N433" s="70">
        <v>3939</v>
      </c>
      <c r="O433" s="25">
        <v>217180691</v>
      </c>
      <c r="P433">
        <v>3870268</v>
      </c>
      <c r="Q433">
        <v>0</v>
      </c>
      <c r="R433">
        <v>0</v>
      </c>
      <c r="S433" s="25">
        <v>408392</v>
      </c>
      <c r="T433" s="25">
        <v>252155099</v>
      </c>
      <c r="U433" s="25">
        <v>277637959</v>
      </c>
      <c r="V433" s="25">
        <v>2691656</v>
      </c>
      <c r="W433" s="25">
        <v>261849</v>
      </c>
      <c r="X433" s="25">
        <v>0</v>
      </c>
      <c r="Y433" s="25">
        <v>0</v>
      </c>
      <c r="Z433" s="25">
        <v>0</v>
      </c>
      <c r="AA433" s="25">
        <v>419308857</v>
      </c>
      <c r="AB433" s="25">
        <v>261849</v>
      </c>
      <c r="AC433" s="106">
        <v>99485685</v>
      </c>
      <c r="AD433" s="31">
        <f>AC433/E433</f>
        <v>0.32349387195423235</v>
      </c>
    </row>
    <row r="434" spans="1:30">
      <c r="A434" t="s">
        <v>100</v>
      </c>
      <c r="B434">
        <v>2016</v>
      </c>
      <c r="C434" s="40">
        <v>356507124</v>
      </c>
      <c r="D434" s="31">
        <f>(C434-C433)/C434</f>
        <v>0.12471831278187866</v>
      </c>
      <c r="E434" s="40">
        <v>316692625</v>
      </c>
      <c r="F434" s="31">
        <v>0.88829999999999998</v>
      </c>
      <c r="G434" s="25">
        <v>-1778678</v>
      </c>
      <c r="H434" s="25">
        <v>0</v>
      </c>
      <c r="I434" s="56">
        <v>598156618</v>
      </c>
      <c r="J434" s="80">
        <v>61384483</v>
      </c>
      <c r="K434" s="96">
        <v>955819974</v>
      </c>
      <c r="L434" s="110">
        <v>357663356</v>
      </c>
      <c r="M434" s="21">
        <f t="shared" si="31"/>
        <v>0.14457510710155055</v>
      </c>
      <c r="N434" s="70">
        <v>3918</v>
      </c>
      <c r="O434" s="25">
        <v>231222505</v>
      </c>
      <c r="P434">
        <v>4027436</v>
      </c>
      <c r="Q434">
        <v>0</v>
      </c>
      <c r="R434">
        <v>0</v>
      </c>
      <c r="S434" s="25">
        <v>683192</v>
      </c>
      <c r="T434" s="25">
        <v>261861352</v>
      </c>
      <c r="U434" s="25">
        <v>293261579</v>
      </c>
      <c r="V434" s="25">
        <v>3436288</v>
      </c>
      <c r="W434" s="25">
        <v>60668</v>
      </c>
      <c r="X434" s="25">
        <v>0</v>
      </c>
      <c r="Y434" s="25">
        <v>0</v>
      </c>
      <c r="Z434" s="25">
        <v>0</v>
      </c>
      <c r="AA434" s="25">
        <v>453173354</v>
      </c>
      <c r="AB434" s="25">
        <v>-1575226</v>
      </c>
      <c r="AC434" s="106">
        <v>103796748</v>
      </c>
      <c r="AD434" s="31">
        <f>AC434/E434</f>
        <v>0.32775233714394203</v>
      </c>
    </row>
    <row r="435" spans="1:30">
      <c r="A435" t="s">
        <v>100</v>
      </c>
      <c r="B435">
        <v>2017</v>
      </c>
      <c r="C435" s="40">
        <v>325896331</v>
      </c>
      <c r="D435" s="31">
        <f>(C435-C434)/C435</f>
        <v>-9.3928007431295688E-2</v>
      </c>
      <c r="E435" s="40">
        <v>329405198</v>
      </c>
      <c r="F435" s="31">
        <v>1.0107999999999999</v>
      </c>
      <c r="G435" s="25">
        <v>-1504965</v>
      </c>
      <c r="H435" s="25">
        <v>0</v>
      </c>
      <c r="I435" s="56">
        <v>642664881</v>
      </c>
      <c r="J435" s="80">
        <v>19151190</v>
      </c>
      <c r="K435" s="96">
        <v>986537071</v>
      </c>
      <c r="L435" s="110">
        <v>343872190</v>
      </c>
      <c r="M435" s="21">
        <f t="shared" si="31"/>
        <v>-4.0105499662534502E-2</v>
      </c>
      <c r="N435" s="70">
        <v>4017</v>
      </c>
      <c r="O435" s="25">
        <v>242760467</v>
      </c>
      <c r="P435">
        <v>4062256</v>
      </c>
      <c r="Q435">
        <v>0</v>
      </c>
      <c r="R435">
        <v>0</v>
      </c>
      <c r="S435" s="25">
        <v>773438</v>
      </c>
      <c r="T435" s="25">
        <v>267195538</v>
      </c>
      <c r="U435" s="25">
        <v>300944995</v>
      </c>
      <c r="V435" s="25">
        <v>5744555</v>
      </c>
      <c r="W435" s="25">
        <v>55591</v>
      </c>
      <c r="X435" s="25">
        <v>0</v>
      </c>
      <c r="Y435" s="25">
        <v>0</v>
      </c>
      <c r="Z435" s="25">
        <v>0</v>
      </c>
      <c r="AA435" s="25">
        <v>484527764</v>
      </c>
      <c r="AB435" s="25">
        <v>55591</v>
      </c>
      <c r="AC435" s="106">
        <v>111269946</v>
      </c>
      <c r="AD435" s="31">
        <f>AC435/E435</f>
        <v>0.33779049837580283</v>
      </c>
    </row>
    <row r="436" spans="1:30">
      <c r="A436" t="s">
        <v>100</v>
      </c>
      <c r="B436">
        <v>2018</v>
      </c>
      <c r="C436" s="40">
        <v>328612535</v>
      </c>
      <c r="D436" s="31">
        <f>(C436-C435)/C436</f>
        <v>8.2656737363959662E-3</v>
      </c>
      <c r="E436" s="40">
        <v>340939297</v>
      </c>
      <c r="F436" s="31">
        <v>1.0375000000000001</v>
      </c>
      <c r="G436" s="25">
        <v>11335</v>
      </c>
      <c r="H436" s="25">
        <v>0</v>
      </c>
      <c r="I436" s="56">
        <v>661125946</v>
      </c>
      <c r="J436" s="80">
        <v>15469079</v>
      </c>
      <c r="K436" s="96">
        <v>1017130657</v>
      </c>
      <c r="L436" s="110">
        <v>356004711</v>
      </c>
      <c r="M436" s="21">
        <f t="shared" si="31"/>
        <v>3.4079664187365209E-2</v>
      </c>
      <c r="N436" s="70">
        <v>4177</v>
      </c>
      <c r="O436" s="25">
        <v>251342947</v>
      </c>
      <c r="P436">
        <v>5389732</v>
      </c>
      <c r="Q436">
        <v>0</v>
      </c>
      <c r="R436">
        <v>0</v>
      </c>
      <c r="S436" s="25">
        <v>876508</v>
      </c>
      <c r="T436" s="25">
        <v>274217907</v>
      </c>
      <c r="U436" s="25">
        <v>311143399</v>
      </c>
      <c r="V436" s="25">
        <v>7337584</v>
      </c>
      <c r="W436" s="25">
        <v>32382</v>
      </c>
      <c r="X436" s="25">
        <v>0</v>
      </c>
      <c r="Y436" s="25">
        <v>122763</v>
      </c>
      <c r="Z436" s="25">
        <v>0</v>
      </c>
      <c r="AA436" s="25">
        <v>500270617</v>
      </c>
      <c r="AB436" s="25">
        <v>-5337584</v>
      </c>
      <c r="AC436" s="106">
        <v>117710169</v>
      </c>
      <c r="AD436" s="31">
        <f>AC436/E436</f>
        <v>0.34525257145702393</v>
      </c>
    </row>
    <row r="437" spans="1:30">
      <c r="A437" t="s">
        <v>100</v>
      </c>
      <c r="B437">
        <v>2019</v>
      </c>
      <c r="C437" s="40">
        <v>374112282</v>
      </c>
      <c r="D437" s="31">
        <f>(C437-C436)/C437</f>
        <v>0.12162056470522398</v>
      </c>
      <c r="E437" s="40">
        <v>378667852</v>
      </c>
      <c r="F437" s="31">
        <v>1.0122</v>
      </c>
      <c r="G437" s="25">
        <v>-6394</v>
      </c>
      <c r="H437" s="25">
        <v>0</v>
      </c>
      <c r="I437" s="56">
        <v>672720628</v>
      </c>
      <c r="J437" s="80">
        <v>21267550</v>
      </c>
      <c r="K437" s="96">
        <v>1024893080</v>
      </c>
      <c r="L437" s="110">
        <v>352172452</v>
      </c>
      <c r="M437" s="21">
        <f t="shared" si="31"/>
        <v>-1.0881768230980202E-2</v>
      </c>
      <c r="N437" s="70">
        <v>4251</v>
      </c>
      <c r="O437" s="25">
        <v>269881399</v>
      </c>
      <c r="P437">
        <v>5264921</v>
      </c>
      <c r="Q437">
        <v>0</v>
      </c>
      <c r="R437">
        <v>0</v>
      </c>
      <c r="S437" s="25">
        <v>987687</v>
      </c>
      <c r="T437" s="25">
        <v>306622494</v>
      </c>
      <c r="U437" s="25">
        <v>345757123</v>
      </c>
      <c r="V437" s="25">
        <v>6972255</v>
      </c>
      <c r="W437" s="25">
        <v>236636</v>
      </c>
      <c r="X437" s="25">
        <v>0</v>
      </c>
      <c r="Y437" s="25">
        <v>134677</v>
      </c>
      <c r="Z437" s="25">
        <v>0</v>
      </c>
      <c r="AA437" s="25">
        <v>508521354</v>
      </c>
      <c r="AB437" s="25">
        <v>115354</v>
      </c>
      <c r="AC437" s="106">
        <v>126467724</v>
      </c>
      <c r="AD437" s="31">
        <f>AC437/E437</f>
        <v>0.33398062003953799</v>
      </c>
    </row>
    <row r="438" spans="1:30">
      <c r="A438" t="s">
        <v>100</v>
      </c>
      <c r="B438">
        <v>2020</v>
      </c>
      <c r="C438" s="40">
        <v>384496935</v>
      </c>
      <c r="D438" s="31">
        <f>(C438-C437)/C438</f>
        <v>2.7008415554729975E-2</v>
      </c>
      <c r="E438" s="40">
        <v>390932284</v>
      </c>
      <c r="F438" s="31">
        <v>1.0166999999999999</v>
      </c>
      <c r="G438" s="25">
        <v>-4409090</v>
      </c>
      <c r="H438" s="25">
        <v>0</v>
      </c>
      <c r="I438" s="56">
        <v>651821144</v>
      </c>
      <c r="J438" s="80">
        <v>33087495</v>
      </c>
      <c r="K438" s="96">
        <v>1164375963</v>
      </c>
      <c r="L438" s="110">
        <v>512554819</v>
      </c>
      <c r="M438" s="21">
        <f t="shared" si="31"/>
        <v>0.31290773407009953</v>
      </c>
      <c r="N438" s="70">
        <v>4355</v>
      </c>
      <c r="O438" s="25">
        <v>281208643</v>
      </c>
      <c r="P438">
        <v>6118132</v>
      </c>
      <c r="Q438">
        <v>0</v>
      </c>
      <c r="R438">
        <v>0</v>
      </c>
      <c r="S438" s="25">
        <v>1206233</v>
      </c>
      <c r="T438" s="25">
        <v>314479473</v>
      </c>
      <c r="U438" s="25">
        <v>349848582</v>
      </c>
      <c r="V438" s="25">
        <v>1456013</v>
      </c>
      <c r="W438" s="25">
        <v>223551</v>
      </c>
      <c r="X438" s="25">
        <v>0</v>
      </c>
      <c r="Y438" s="25">
        <v>182012</v>
      </c>
      <c r="Z438" s="25">
        <v>0</v>
      </c>
      <c r="AA438" s="25">
        <v>484367049</v>
      </c>
      <c r="AB438" s="25">
        <v>104845</v>
      </c>
      <c r="AC438" s="106">
        <v>136803602</v>
      </c>
      <c r="AD438" s="31">
        <f>AC438/E438</f>
        <v>0.34994194032846876</v>
      </c>
    </row>
    <row r="439" spans="1:30">
      <c r="A439" t="s">
        <v>100</v>
      </c>
      <c r="B439">
        <v>2021</v>
      </c>
      <c r="C439" s="40">
        <v>398152961</v>
      </c>
      <c r="D439" s="31">
        <f>(C439-C438)/C439</f>
        <v>3.4298441397249836E-2</v>
      </c>
      <c r="E439" s="40">
        <v>398514619</v>
      </c>
      <c r="F439" s="31">
        <v>1.0008999999999999</v>
      </c>
      <c r="G439" s="25">
        <v>11276</v>
      </c>
      <c r="H439" s="25">
        <v>0</v>
      </c>
      <c r="I439" s="56">
        <v>803960217</v>
      </c>
      <c r="J439" s="80">
        <v>32507077</v>
      </c>
      <c r="K439" s="96">
        <v>1309104658</v>
      </c>
      <c r="L439" s="110">
        <v>505144441</v>
      </c>
      <c r="M439" s="21">
        <f t="shared" si="31"/>
        <v>-1.4669819953536814E-2</v>
      </c>
      <c r="N439" s="70">
        <v>3944</v>
      </c>
      <c r="O439" s="25">
        <v>292045181</v>
      </c>
      <c r="P439">
        <v>5273818</v>
      </c>
      <c r="Q439">
        <v>0</v>
      </c>
      <c r="R439">
        <v>0</v>
      </c>
      <c r="S439" s="25">
        <v>990672</v>
      </c>
      <c r="T439" s="25">
        <v>324483483</v>
      </c>
      <c r="U439" s="25">
        <v>361959356</v>
      </c>
      <c r="V439" s="25">
        <v>3458369</v>
      </c>
      <c r="W439" s="25">
        <v>223551</v>
      </c>
      <c r="X439" s="25">
        <v>0</v>
      </c>
      <c r="Y439" s="25">
        <v>102453</v>
      </c>
      <c r="Z439" s="25">
        <v>0</v>
      </c>
      <c r="AA439" s="25">
        <v>630915527</v>
      </c>
      <c r="AB439" s="25">
        <v>228159</v>
      </c>
      <c r="AC439" s="106">
        <v>127427152</v>
      </c>
      <c r="AD439" s="31">
        <f>AC439/E439</f>
        <v>0.31975527602915865</v>
      </c>
    </row>
    <row r="440" spans="1:30">
      <c r="A440" t="s">
        <v>100</v>
      </c>
      <c r="B440">
        <v>2022</v>
      </c>
      <c r="C440" s="40">
        <v>444871646</v>
      </c>
      <c r="D440" s="31">
        <f>(C440-C439)/C440</f>
        <v>0.10501609940769298</v>
      </c>
      <c r="E440" s="40">
        <v>445496296</v>
      </c>
      <c r="F440" s="31">
        <v>1.0014000000000001</v>
      </c>
      <c r="G440" s="25">
        <v>-1945352</v>
      </c>
      <c r="H440" s="25">
        <v>0</v>
      </c>
      <c r="I440" s="56">
        <v>765619489</v>
      </c>
      <c r="J440" s="80">
        <v>25922762</v>
      </c>
      <c r="K440" s="96">
        <v>1250809748</v>
      </c>
      <c r="L440" s="110">
        <v>485190259</v>
      </c>
      <c r="M440" s="21">
        <f t="shared" si="31"/>
        <v>-4.1126509920307364E-2</v>
      </c>
      <c r="N440" s="70">
        <v>4068</v>
      </c>
      <c r="O440" s="25">
        <v>320761077</v>
      </c>
      <c r="P440" s="5">
        <v>6601421</v>
      </c>
      <c r="Q440">
        <v>0</v>
      </c>
      <c r="R440">
        <v>0</v>
      </c>
      <c r="S440" s="25">
        <v>1905265</v>
      </c>
      <c r="T440" s="25">
        <v>357758380</v>
      </c>
      <c r="U440" s="25">
        <v>414335622</v>
      </c>
      <c r="V440" s="25">
        <v>4296051</v>
      </c>
      <c r="W440" s="25">
        <v>312101</v>
      </c>
      <c r="X440" s="25">
        <v>0</v>
      </c>
      <c r="Y440" s="25">
        <v>166030</v>
      </c>
      <c r="Z440" s="25">
        <v>0</v>
      </c>
      <c r="AA440" s="25">
        <v>587107058</v>
      </c>
      <c r="AB440" s="25">
        <v>317211</v>
      </c>
      <c r="AC440" s="106">
        <v>135252518</v>
      </c>
      <c r="AD440" s="31">
        <f>AC440/E440</f>
        <v>0.30359964653892429</v>
      </c>
    </row>
    <row r="441" spans="1:30">
      <c r="A441" t="s">
        <v>100</v>
      </c>
      <c r="B441">
        <v>2023</v>
      </c>
      <c r="C441" s="40">
        <v>462672181</v>
      </c>
      <c r="D441" s="31">
        <f>(C441-C440)/C441</f>
        <v>3.8473320270794496E-2</v>
      </c>
      <c r="E441" s="40">
        <v>483023410</v>
      </c>
      <c r="F441" s="31">
        <v>1.044</v>
      </c>
      <c r="G441" s="25">
        <v>-6582</v>
      </c>
      <c r="H441" s="25">
        <v>0</v>
      </c>
      <c r="I441" s="56">
        <v>799287528</v>
      </c>
      <c r="J441" s="80">
        <v>23070174</v>
      </c>
      <c r="K441" s="96">
        <v>1319474615</v>
      </c>
      <c r="L441" s="110">
        <v>520187087</v>
      </c>
      <c r="M441" s="21">
        <f t="shared" si="31"/>
        <v>6.7277387068241476E-2</v>
      </c>
      <c r="N441" s="70">
        <v>4445</v>
      </c>
      <c r="O441" s="25">
        <v>329797351</v>
      </c>
      <c r="P441" s="5">
        <v>3385048</v>
      </c>
      <c r="Q441">
        <v>0</v>
      </c>
      <c r="R441">
        <v>0</v>
      </c>
      <c r="S441" s="25">
        <v>1146542</v>
      </c>
      <c r="T441" s="25">
        <v>395440761</v>
      </c>
      <c r="U441" s="25">
        <v>425741934</v>
      </c>
      <c r="V441" s="25">
        <v>13559221</v>
      </c>
      <c r="W441" s="25">
        <v>174837</v>
      </c>
      <c r="X441" s="25">
        <v>0</v>
      </c>
      <c r="Y441" s="25">
        <v>224389</v>
      </c>
      <c r="Z441" s="25">
        <v>0</v>
      </c>
      <c r="AA441" s="25">
        <v>628765308</v>
      </c>
      <c r="AB441" s="25">
        <v>126015</v>
      </c>
      <c r="AC441" s="106">
        <v>151163802</v>
      </c>
      <c r="AD441" s="31">
        <f>AC441/E441</f>
        <v>0.31295336596625822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Dimitri Dabydeen</dc:creator>
  <cp:keywords/>
  <dc:description/>
  <cp:lastModifiedBy/>
  <cp:revision/>
  <dcterms:created xsi:type="dcterms:W3CDTF">2024-10-09T14:44:18Z</dcterms:created>
  <dcterms:modified xsi:type="dcterms:W3CDTF">2025-01-21T16:20:32Z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4f9dd6-a4b8-4763-a61d-db8d0cf51108_Enabled">
    <vt:lpwstr>true</vt:lpwstr>
  </property>
  <property fmtid="{D5CDD505-2E9C-101B-9397-08002B2CF9AE}" pid="3" name="MSIP_Label_cc4f9dd6-a4b8-4763-a61d-db8d0cf51108_SetDate">
    <vt:lpwstr>2024-10-10T19:17:28Z</vt:lpwstr>
  </property>
  <property fmtid="{D5CDD505-2E9C-101B-9397-08002B2CF9AE}" pid="4" name="MSIP_Label_cc4f9dd6-a4b8-4763-a61d-db8d0cf51108_Method">
    <vt:lpwstr>Standard</vt:lpwstr>
  </property>
  <property fmtid="{D5CDD505-2E9C-101B-9397-08002B2CF9AE}" pid="5" name="MSIP_Label_cc4f9dd6-a4b8-4763-a61d-db8d0cf51108_Name">
    <vt:lpwstr>defa4170-0d19-0005-0004-bc88714345d2</vt:lpwstr>
  </property>
  <property fmtid="{D5CDD505-2E9C-101B-9397-08002B2CF9AE}" pid="6" name="MSIP_Label_cc4f9dd6-a4b8-4763-a61d-db8d0cf51108_SiteId">
    <vt:lpwstr>b5a5796f-19a9-493f-9cb2-7a88b4e9b123</vt:lpwstr>
  </property>
  <property fmtid="{D5CDD505-2E9C-101B-9397-08002B2CF9AE}" pid="7" name="MSIP_Label_cc4f9dd6-a4b8-4763-a61d-db8d0cf51108_ActionId">
    <vt:lpwstr>0f3b64aa-e29f-4f0e-9183-99bebefb81fe</vt:lpwstr>
  </property>
  <property fmtid="{D5CDD505-2E9C-101B-9397-08002B2CF9AE}" pid="8" name="MSIP_Label_cc4f9dd6-a4b8-4763-a61d-db8d0cf51108_ContentBits">
    <vt:lpwstr>0</vt:lpwstr>
  </property>
</Properties>
</file>