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liya\Desktop\"/>
    </mc:Choice>
  </mc:AlternateContent>
  <xr:revisionPtr revIDLastSave="0" documentId="13_ncr:1_{DA82445E-5258-4D4A-9681-9FB4788F38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_xlnm._FilterDatabase" localSheetId="0" hidden="1">Лист1!$A$1:$Z$989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6" i="1" l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<sst xmlns="http://schemas.openxmlformats.org/spreadsheetml/2006/main" count="273" uniqueCount="141">
  <si>
    <t>Water</t>
  </si>
  <si>
    <t>Вода, соль и сахар</t>
  </si>
  <si>
    <t>Вода — Обыкновенный</t>
  </si>
  <si>
    <t>Iodized Salt</t>
  </si>
  <si>
    <t>Соль — Поваренная</t>
  </si>
  <si>
    <t>Various Sugars</t>
  </si>
  <si>
    <t>Сахар — Белый, Гранулированный</t>
  </si>
  <si>
    <t>Sugar</t>
  </si>
  <si>
    <t>Salt</t>
  </si>
  <si>
    <t>Cane Molasses</t>
  </si>
  <si>
    <t>Spinach</t>
  </si>
  <si>
    <t>Масло и жир</t>
  </si>
  <si>
    <t>Шпинат — Обыкновенный</t>
  </si>
  <si>
    <t>Broken Rice</t>
  </si>
  <si>
    <t>Крупы</t>
  </si>
  <si>
    <t>Рис — Белый, Длиннозерный</t>
  </si>
  <si>
    <t>Cereals</t>
  </si>
  <si>
    <t>Brown Rice</t>
  </si>
  <si>
    <t>Рис — Коричневый, Длиннозерный</t>
  </si>
  <si>
    <t>Corn Gluten Meal</t>
  </si>
  <si>
    <t>Кукуруза — Обыкновенный</t>
  </si>
  <si>
    <t>Maize Gluten Meal</t>
  </si>
  <si>
    <t>Corn Starch</t>
  </si>
  <si>
    <t>Corn Protein Meal</t>
  </si>
  <si>
    <t>Flaxseed</t>
  </si>
  <si>
    <t>Семена — Льна</t>
  </si>
  <si>
    <t>Modified Rice Starch</t>
  </si>
  <si>
    <t>Oats</t>
  </si>
  <si>
    <t>Oat Fiber</t>
  </si>
  <si>
    <t>Oat Bran</t>
  </si>
  <si>
    <t>Cracked Pearled Barley</t>
  </si>
  <si>
    <t>Brewers' Rice</t>
  </si>
  <si>
    <t>Brewers Rice</t>
  </si>
  <si>
    <t>Wheat</t>
  </si>
  <si>
    <t>Пшеница — Мягкая Красная</t>
  </si>
  <si>
    <t>Wheat Gluten</t>
  </si>
  <si>
    <t>Wheat Flour</t>
  </si>
  <si>
    <t>Wheat Starch</t>
  </si>
  <si>
    <t>Rice</t>
  </si>
  <si>
    <t>Rice Flour</t>
  </si>
  <si>
    <t>Rice Starch</t>
  </si>
  <si>
    <t>Seeds</t>
  </si>
  <si>
    <t>Soybean Meal</t>
  </si>
  <si>
    <t>Соевые Бобы — Обыкновенный</t>
  </si>
  <si>
    <t>Whole Grain Corn</t>
  </si>
  <si>
    <t>Whole Grain Wheat</t>
  </si>
  <si>
    <t>Whole Grain Sorghum</t>
  </si>
  <si>
    <t>Whole Grain Oats</t>
  </si>
  <si>
    <t>Whole Grain Barley</t>
  </si>
  <si>
    <t>Barley</t>
  </si>
  <si>
    <t>Maize</t>
  </si>
  <si>
    <t>Animal Fat</t>
  </si>
  <si>
    <t>Животный Жир — Говяжий</t>
  </si>
  <si>
    <t>Coconut Oil</t>
  </si>
  <si>
    <t>Chicken Fat</t>
  </si>
  <si>
    <t>Oils And Fats</t>
  </si>
  <si>
    <t>Растительное Масло — Подсолнечное, Линолевое (Около 65%)</t>
  </si>
  <si>
    <t>Vegetable Oil</t>
  </si>
  <si>
    <t>Fish Oil</t>
  </si>
  <si>
    <t>Рыбий Жир — Печень Трески</t>
  </si>
  <si>
    <t>Soybean Oil</t>
  </si>
  <si>
    <t>Растительное Масло — Соевое</t>
  </si>
  <si>
    <t>Lamb Meal</t>
  </si>
  <si>
    <t>Мясо</t>
  </si>
  <si>
    <t>Ягненок — Мясо</t>
  </si>
  <si>
    <t>Chicken And Turkey Meal</t>
  </si>
  <si>
    <t>Индейка — Мясо</t>
  </si>
  <si>
    <t>Курица — Мясо</t>
  </si>
  <si>
    <t>Chicken Liver Flavor</t>
  </si>
  <si>
    <t>Курица — Печень</t>
  </si>
  <si>
    <t>Pork Flavor</t>
  </si>
  <si>
    <t>Свинина — Мясо</t>
  </si>
  <si>
    <t>Pork Liver Flavor</t>
  </si>
  <si>
    <t>Свинина — Печень</t>
  </si>
  <si>
    <t>Hydrolyzed Chicken Liver</t>
  </si>
  <si>
    <t>Hydrolyzed Chicken Flavor</t>
  </si>
  <si>
    <t>Beef</t>
  </si>
  <si>
    <t>Говядина — Грудинка</t>
  </si>
  <si>
    <t>Turkey</t>
  </si>
  <si>
    <t>Индейка</t>
  </si>
  <si>
    <t>Chicken Meal</t>
  </si>
  <si>
    <t>Chicken Broth</t>
  </si>
  <si>
    <t>Курица — Грудка</t>
  </si>
  <si>
    <t>Chicken</t>
  </si>
  <si>
    <t>Salmon</t>
  </si>
  <si>
    <t>Рыба — Форель</t>
  </si>
  <si>
    <t>Meat And Animal Derivatives</t>
  </si>
  <si>
    <t>Курица — Сердце</t>
  </si>
  <si>
    <t>Pork Liver</t>
  </si>
  <si>
    <t>Broccoli</t>
  </si>
  <si>
    <t>Овощи и фрукты</t>
  </si>
  <si>
    <t>Капуста — Брокколи</t>
  </si>
  <si>
    <t>Peas</t>
  </si>
  <si>
    <t>Горох — Зелёный Горошек</t>
  </si>
  <si>
    <t>Pea Fiber</t>
  </si>
  <si>
    <t>Горох — В Стручках</t>
  </si>
  <si>
    <t>Pea Protein</t>
  </si>
  <si>
    <t>Yellow Peas</t>
  </si>
  <si>
    <t>Green Beans</t>
  </si>
  <si>
    <t>Фасоль — Зелёная Стручковая Фасоль,</t>
  </si>
  <si>
    <t>Green Peas</t>
  </si>
  <si>
    <t>Ginger</t>
  </si>
  <si>
    <t>Potatoes</t>
  </si>
  <si>
    <t>Картофель — Обыкновенный</t>
  </si>
  <si>
    <t>Potato Protein</t>
  </si>
  <si>
    <t>Potato Starch</t>
  </si>
  <si>
    <t>Cranberries</t>
  </si>
  <si>
    <t>Ягоды — Клюквы</t>
  </si>
  <si>
    <t>Ground Pecan Shell</t>
  </si>
  <si>
    <t>Ground Pecan Shells</t>
  </si>
  <si>
    <t>Carrots</t>
  </si>
  <si>
    <t>Морковь — Обыкновенный</t>
  </si>
  <si>
    <t>Pea Bran Meal</t>
  </si>
  <si>
    <t>Vegetables</t>
  </si>
  <si>
    <t>Pressed Cranberries</t>
  </si>
  <si>
    <t>Dried Carrots</t>
  </si>
  <si>
    <t>Dried Citrus Pulp</t>
  </si>
  <si>
    <t>Dried Tomato Pomace</t>
  </si>
  <si>
    <t>Помидоры — Обыкновенный</t>
  </si>
  <si>
    <t>Dried Beet Pulp</t>
  </si>
  <si>
    <t>Свёкла — Обыкновенный</t>
  </si>
  <si>
    <t>Pumpkin</t>
  </si>
  <si>
    <t>Тыква — Обыкновенный</t>
  </si>
  <si>
    <t>Fruit</t>
  </si>
  <si>
    <t>Фрукты — Яблоки</t>
  </si>
  <si>
    <t>Apples</t>
  </si>
  <si>
    <t>Lactic Acid</t>
  </si>
  <si>
    <t>Яйца и Молочные продукты</t>
  </si>
  <si>
    <t>Dried Whey</t>
  </si>
  <si>
    <t>Сыворотка — Кислотная, Сухая</t>
  </si>
  <si>
    <t>Dried Whole Eggs</t>
  </si>
  <si>
    <t>Яйцо — Куринное</t>
  </si>
  <si>
    <t>Dried Eggs</t>
  </si>
  <si>
    <t>Egg Whites</t>
  </si>
  <si>
    <t>Яйцо — Куринное, Белок</t>
  </si>
  <si>
    <t>Egg Product</t>
  </si>
  <si>
    <t>Eggs And Egg Derivatives</t>
  </si>
  <si>
    <t>Ingredient</t>
  </si>
  <si>
    <t>Translate</t>
  </si>
  <si>
    <t>Type</t>
  </si>
  <si>
    <t>Standart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</si>
</sst>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1"/>
      <color rgb="FF000000"/>
      <name val="Monospace"/>
    </font>
    <font>
      <sz val="11"/>
      <color rgb="FF1F1F1F"/>
      <name val="Monospace"/>
    </font>
    <font>
      <sz val="10"/>
      <color theme="1"/>
      <name val="Arial"/>
      <scheme val="minor"/>
    </font>
    <font>
      <b/>
      <sz val="10"/>
      <color theme="1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7F7F7"/>
        <bgColor rgb="FFF7F7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wrapText="1"/>
    </xf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4"/>
  <sheetViews>
    <sheetView tabSelected="1" topLeftCell="A90" workbookViewId="0">
      <selection activeCell="G11" sqref="G11"/>
    </sheetView>
  </sheetViews>
  <sheetFormatPr defaultColWidth="12.5703125" defaultRowHeight="15.75" customHeight="1"/>
  <cols>
    <col min="1" max="1" width="26.5703125" customWidth="1"/>
    <col min="2" max="2" width="38" customWidth="1"/>
    <col min="3" max="3" width="26.85546875" customWidth="1"/>
    <col min="4" max="4" width="27.140625" customWidth="1"/>
    <col min="5" max="5" width="18.42578125" customWidth="1"/>
  </cols>
  <sheetData>
    <row r="1" spans="1:6" ht="14.25">
      <c r="A1" s="1" t="s">
        <v>137</v>
      </c>
      <c r="B1" t="s">
        <v>138</v>
      </c>
      <c r="C1" t="s">
        <v>139</v>
      </c>
      <c r="D1" t="s">
        <v>140</v>
      </c>
    </row>
    <row r="2" spans="1:6" ht="15.75" customHeight="1">
      <c r="A2" s="2" t="s">
        <v>0</v>
      </c>
      <c r="B2" s="3" t="str">
        <f ca="1">IFERROR(__xludf.DUMMYFUNCTION("GOOGLETRANSLATE(A2,""en"",""ru"")"),"Вода")</f>
        <v>Вода</v>
      </c>
      <c r="C2" s="4" t="s">
        <v>1</v>
      </c>
      <c r="D2" s="5" t="s">
        <v>2</v>
      </c>
    </row>
    <row r="3" spans="1:6" ht="15.75" customHeight="1">
      <c r="A3" s="2" t="s">
        <v>3</v>
      </c>
      <c r="B3" s="3" t="str">
        <f ca="1">IFERROR(__xludf.DUMMYFUNCTION("GOOGLETRANSLATE(A3,""en"",""ru"")"),"Йодированная соль")</f>
        <v>Йодированная соль</v>
      </c>
      <c r="C3" s="4" t="s">
        <v>1</v>
      </c>
      <c r="D3" s="5" t="s">
        <v>4</v>
      </c>
    </row>
    <row r="4" spans="1:6" ht="15.75" customHeight="1">
      <c r="A4" s="2" t="s">
        <v>5</v>
      </c>
      <c r="B4" s="3" t="str">
        <f ca="1">IFERROR(__xludf.DUMMYFUNCTION("GOOGLETRANSLATE(A4,""en"",""ru"")"),"Различные сахара")</f>
        <v>Различные сахара</v>
      </c>
      <c r="C4" s="4" t="s">
        <v>1</v>
      </c>
      <c r="D4" s="5" t="s">
        <v>6</v>
      </c>
      <c r="E4" s="5"/>
    </row>
    <row r="5" spans="1:6" ht="15.75" customHeight="1">
      <c r="A5" s="2" t="s">
        <v>7</v>
      </c>
      <c r="B5" s="3" t="str">
        <f ca="1">IFERROR(__xludf.DUMMYFUNCTION("GOOGLETRANSLATE(A5,""en"",""ru"")"),"Сахар")</f>
        <v>Сахар</v>
      </c>
      <c r="C5" s="4" t="s">
        <v>1</v>
      </c>
      <c r="D5" s="5" t="s">
        <v>6</v>
      </c>
      <c r="E5" s="5"/>
    </row>
    <row r="6" spans="1:6" ht="15.75" customHeight="1">
      <c r="A6" s="2" t="s">
        <v>8</v>
      </c>
      <c r="B6" s="3" t="str">
        <f ca="1">IFERROR(__xludf.DUMMYFUNCTION("GOOGLETRANSLATE(A6,""en"",""ru"")"),"Соль")</f>
        <v>Соль</v>
      </c>
      <c r="C6" s="4" t="s">
        <v>1</v>
      </c>
      <c r="D6" s="5" t="s">
        <v>4</v>
      </c>
      <c r="E6" s="5"/>
    </row>
    <row r="7" spans="1:6" ht="15.75" customHeight="1">
      <c r="A7" s="2" t="s">
        <v>9</v>
      </c>
      <c r="B7" s="3" t="str">
        <f ca="1">IFERROR(__xludf.DUMMYFUNCTION("GOOGLETRANSLATE(A7,""en"",""ru"")"),"Тростниковая патока")</f>
        <v>Тростниковая патока</v>
      </c>
      <c r="C7" s="4" t="s">
        <v>1</v>
      </c>
      <c r="E7" s="5"/>
    </row>
    <row r="8" spans="1:6" ht="15.75" customHeight="1">
      <c r="A8" s="2" t="s">
        <v>10</v>
      </c>
      <c r="B8" s="3" t="str">
        <f ca="1">IFERROR(__xludf.DUMMYFUNCTION("GOOGLETRANSLATE(A8,""en"",""ru"")"),"Шпинат")</f>
        <v>Шпинат</v>
      </c>
      <c r="C8" s="4" t="s">
        <v>11</v>
      </c>
      <c r="D8" s="5" t="s">
        <v>12</v>
      </c>
    </row>
    <row r="9" spans="1:6" ht="15.75" customHeight="1">
      <c r="A9" s="2" t="s">
        <v>13</v>
      </c>
      <c r="B9" s="3" t="str">
        <f ca="1">IFERROR(__xludf.DUMMYFUNCTION("GOOGLETRANSLATE(A9,""en"",""ru"")"),"дробленый рис")</f>
        <v>дробленый рис</v>
      </c>
      <c r="C9" s="4" t="s">
        <v>14</v>
      </c>
      <c r="D9" s="5" t="s">
        <v>15</v>
      </c>
      <c r="F9" s="5"/>
    </row>
    <row r="10" spans="1:6" ht="15.75" customHeight="1">
      <c r="A10" s="2" t="s">
        <v>16</v>
      </c>
      <c r="B10" s="3" t="str">
        <f ca="1">IFERROR(__xludf.DUMMYFUNCTION("GOOGLETRANSLATE(A10,""en"",""ru"")"),"Зерновые")</f>
        <v>Зерновые</v>
      </c>
      <c r="C10" s="4" t="s">
        <v>14</v>
      </c>
      <c r="D10" s="5" t="s">
        <v>15</v>
      </c>
      <c r="F10" s="5"/>
    </row>
    <row r="11" spans="1:6" ht="15.75" customHeight="1">
      <c r="A11" s="2" t="s">
        <v>17</v>
      </c>
      <c r="B11" s="3" t="str">
        <f ca="1">IFERROR(__xludf.DUMMYFUNCTION("GOOGLETRANSLATE(A11,""en"",""ru"")"),"Коричневый рис")</f>
        <v>Коричневый рис</v>
      </c>
      <c r="C11" s="4" t="s">
        <v>14</v>
      </c>
      <c r="D11" s="5" t="s">
        <v>18</v>
      </c>
      <c r="F11" s="5"/>
    </row>
    <row r="12" spans="1:6" ht="15.75" customHeight="1">
      <c r="A12" s="2" t="s">
        <v>19</v>
      </c>
      <c r="B12" s="3" t="str">
        <f ca="1">IFERROR(__xludf.DUMMYFUNCTION("GOOGLETRANSLATE(A12,""en"",""ru"")"),"Кукурузная глютеновая мука")</f>
        <v>Кукурузная глютеновая мука</v>
      </c>
      <c r="C12" s="4" t="s">
        <v>14</v>
      </c>
      <c r="D12" s="5" t="s">
        <v>20</v>
      </c>
      <c r="F12" s="5"/>
    </row>
    <row r="13" spans="1:6" ht="15.75" customHeight="1">
      <c r="A13" s="2" t="s">
        <v>21</v>
      </c>
      <c r="B13" s="3" t="str">
        <f ca="1">IFERROR(__xludf.DUMMYFUNCTION("GOOGLETRANSLATE(A13,""en"",""ru"")"),"Кукурузно-глютеновая мука")</f>
        <v>Кукурузно-глютеновая мука</v>
      </c>
      <c r="C13" s="4" t="s">
        <v>14</v>
      </c>
      <c r="D13" s="5" t="s">
        <v>20</v>
      </c>
      <c r="F13" s="5"/>
    </row>
    <row r="14" spans="1:6" ht="15.75" customHeight="1">
      <c r="A14" s="2" t="s">
        <v>22</v>
      </c>
      <c r="B14" s="3" t="str">
        <f ca="1">IFERROR(__xludf.DUMMYFUNCTION("GOOGLETRANSLATE(A14,""en"",""ru"")"),"Кукурузный крахмал")</f>
        <v>Кукурузный крахмал</v>
      </c>
      <c r="C14" s="4" t="s">
        <v>14</v>
      </c>
      <c r="D14" s="5" t="s">
        <v>20</v>
      </c>
      <c r="F14" s="5"/>
    </row>
    <row r="15" spans="1:6" ht="15.75" customHeight="1">
      <c r="A15" s="2" t="s">
        <v>23</v>
      </c>
      <c r="B15" s="3" t="str">
        <f ca="1">IFERROR(__xludf.DUMMYFUNCTION("GOOGLETRANSLATE(A15,""en"",""ru"")"),"Кукурузный протеиновый корм")</f>
        <v>Кукурузный протеиновый корм</v>
      </c>
      <c r="C15" s="4" t="s">
        <v>14</v>
      </c>
      <c r="D15" s="5" t="s">
        <v>20</v>
      </c>
      <c r="F15" s="5"/>
    </row>
    <row r="16" spans="1:6" ht="15.75" customHeight="1">
      <c r="A16" s="2" t="s">
        <v>24</v>
      </c>
      <c r="B16" s="3" t="str">
        <f ca="1">IFERROR(__xludf.DUMMYFUNCTION("GOOGLETRANSLATE(A16,""en"",""ru"")"),"Льняное семя")</f>
        <v>Льняное семя</v>
      </c>
      <c r="C16" s="4" t="s">
        <v>14</v>
      </c>
      <c r="D16" s="5" t="s">
        <v>25</v>
      </c>
      <c r="F16" s="5"/>
    </row>
    <row r="17" spans="1:6" ht="15.75" customHeight="1">
      <c r="A17" s="2" t="s">
        <v>26</v>
      </c>
      <c r="B17" s="3" t="str">
        <f ca="1">IFERROR(__xludf.DUMMYFUNCTION("GOOGLETRANSLATE(A17,""en"",""ru"")"),"Модифицированный рисовый крахмал")</f>
        <v>Модифицированный рисовый крахмал</v>
      </c>
      <c r="C17" s="4" t="s">
        <v>14</v>
      </c>
      <c r="D17" s="5" t="s">
        <v>15</v>
      </c>
      <c r="F17" s="5"/>
    </row>
    <row r="18" spans="1:6" ht="15.75" customHeight="1">
      <c r="A18" s="2" t="s">
        <v>27</v>
      </c>
      <c r="B18" s="3" t="str">
        <f ca="1">IFERROR(__xludf.DUMMYFUNCTION("GOOGLETRANSLATE(A18,""en"",""ru"")"),"Овес")</f>
        <v>Овес</v>
      </c>
      <c r="C18" s="4" t="s">
        <v>14</v>
      </c>
      <c r="F18" s="5"/>
    </row>
    <row r="19" spans="1:6" ht="15.75" customHeight="1">
      <c r="A19" s="2" t="s">
        <v>28</v>
      </c>
      <c r="B19" s="3" t="str">
        <f ca="1">IFERROR(__xludf.DUMMYFUNCTION("GOOGLETRANSLATE(A19,""en"",""ru"")"),"Овсяная клетчатка")</f>
        <v>Овсяная клетчатка</v>
      </c>
      <c r="C19" s="4" t="s">
        <v>14</v>
      </c>
      <c r="F19" s="5"/>
    </row>
    <row r="20" spans="1:6" ht="15.75" customHeight="1">
      <c r="A20" s="2" t="s">
        <v>29</v>
      </c>
      <c r="B20" s="3" t="str">
        <f ca="1">IFERROR(__xludf.DUMMYFUNCTION("GOOGLETRANSLATE(A20,""en"",""ru"")"),"Овсяные отруби")</f>
        <v>Овсяные отруби</v>
      </c>
      <c r="C20" s="4" t="s">
        <v>14</v>
      </c>
      <c r="F20" s="5"/>
    </row>
    <row r="21" spans="1:6" ht="15.75" customHeight="1">
      <c r="A21" s="2" t="s">
        <v>30</v>
      </c>
      <c r="B21" s="3" t="str">
        <f ca="1">IFERROR(__xludf.DUMMYFUNCTION("GOOGLETRANSLATE(A21,""en"",""ru"")"),"Перловая крупа дробленая")</f>
        <v>Перловая крупа дробленая</v>
      </c>
      <c r="C21" s="4" t="s">
        <v>14</v>
      </c>
      <c r="F21" s="5"/>
    </row>
    <row r="22" spans="1:6" ht="15.75" customHeight="1">
      <c r="A22" s="2" t="s">
        <v>31</v>
      </c>
      <c r="B22" s="3" t="str">
        <f ca="1">IFERROR(__xludf.DUMMYFUNCTION("GOOGLETRANSLATE(A22,""en"",""ru"")"),"Пивоваренный рис")</f>
        <v>Пивоваренный рис</v>
      </c>
      <c r="C22" s="4" t="s">
        <v>14</v>
      </c>
      <c r="D22" s="5" t="s">
        <v>15</v>
      </c>
      <c r="F22" s="5"/>
    </row>
    <row r="23" spans="1:6" ht="15.75" customHeight="1">
      <c r="A23" s="2" t="s">
        <v>32</v>
      </c>
      <c r="B23" s="3" t="str">
        <f ca="1">IFERROR(__xludf.DUMMYFUNCTION("GOOGLETRANSLATE(A23,""en"",""ru"")"),"Пивоварский рис")</f>
        <v>Пивоварский рис</v>
      </c>
      <c r="C23" s="4" t="s">
        <v>14</v>
      </c>
      <c r="D23" s="5" t="s">
        <v>15</v>
      </c>
      <c r="F23" s="5"/>
    </row>
    <row r="24" spans="1:6" ht="15.75" customHeight="1">
      <c r="A24" s="2" t="s">
        <v>33</v>
      </c>
      <c r="B24" s="3" t="str">
        <f ca="1">IFERROR(__xludf.DUMMYFUNCTION("GOOGLETRANSLATE(A24,""en"",""ru"")"),"Пшеница")</f>
        <v>Пшеница</v>
      </c>
      <c r="C24" s="4" t="s">
        <v>14</v>
      </c>
      <c r="D24" s="5" t="s">
        <v>34</v>
      </c>
    </row>
    <row r="25" spans="1:6" ht="15.75" customHeight="1">
      <c r="A25" s="2" t="s">
        <v>35</v>
      </c>
      <c r="B25" s="3" t="str">
        <f ca="1">IFERROR(__xludf.DUMMYFUNCTION("GOOGLETRANSLATE(A25,""en"",""ru"")"),"Пшеничная клейковина")</f>
        <v>Пшеничная клейковина</v>
      </c>
      <c r="C25" s="4" t="s">
        <v>14</v>
      </c>
      <c r="D25" s="5" t="s">
        <v>34</v>
      </c>
    </row>
    <row r="26" spans="1:6" ht="15.75" customHeight="1">
      <c r="A26" s="2" t="s">
        <v>36</v>
      </c>
      <c r="B26" s="3" t="str">
        <f ca="1">IFERROR(__xludf.DUMMYFUNCTION("GOOGLETRANSLATE(A26,""en"",""ru"")"),"Пшеничная мука")</f>
        <v>Пшеничная мука</v>
      </c>
      <c r="C26" s="4" t="s">
        <v>14</v>
      </c>
      <c r="D26" s="5" t="s">
        <v>34</v>
      </c>
    </row>
    <row r="27" spans="1:6" ht="15.75" customHeight="1">
      <c r="A27" s="2" t="s">
        <v>37</v>
      </c>
      <c r="B27" s="3" t="str">
        <f ca="1">IFERROR(__xludf.DUMMYFUNCTION("GOOGLETRANSLATE(A27,""en"",""ru"")"),"Пшеничный крахмал")</f>
        <v>Пшеничный крахмал</v>
      </c>
      <c r="C27" s="4" t="s">
        <v>14</v>
      </c>
      <c r="D27" s="5" t="s">
        <v>34</v>
      </c>
    </row>
    <row r="28" spans="1:6" ht="15.75" customHeight="1">
      <c r="A28" s="2" t="s">
        <v>38</v>
      </c>
      <c r="B28" s="3" t="str">
        <f ca="1">IFERROR(__xludf.DUMMYFUNCTION("GOOGLETRANSLATE(A28,""en"",""ru"")"),"Рис")</f>
        <v>Рис</v>
      </c>
      <c r="C28" s="4" t="s">
        <v>14</v>
      </c>
      <c r="D28" s="5" t="s">
        <v>15</v>
      </c>
    </row>
    <row r="29" spans="1:6" ht="15.75" customHeight="1">
      <c r="A29" s="2" t="s">
        <v>39</v>
      </c>
      <c r="B29" s="3" t="str">
        <f ca="1">IFERROR(__xludf.DUMMYFUNCTION("GOOGLETRANSLATE(A29,""en"",""ru"")"),"Рисовая мука")</f>
        <v>Рисовая мука</v>
      </c>
      <c r="C29" s="4" t="s">
        <v>14</v>
      </c>
      <c r="D29" s="5" t="s">
        <v>15</v>
      </c>
    </row>
    <row r="30" spans="1:6" ht="15.75" customHeight="1">
      <c r="A30" s="2" t="s">
        <v>40</v>
      </c>
      <c r="B30" s="3" t="str">
        <f ca="1">IFERROR(__xludf.DUMMYFUNCTION("GOOGLETRANSLATE(A30,""en"",""ru"")"),"Рисовый крахмал")</f>
        <v>Рисовый крахмал</v>
      </c>
      <c r="C30" s="4" t="s">
        <v>14</v>
      </c>
      <c r="D30" s="5" t="s">
        <v>15</v>
      </c>
    </row>
    <row r="31" spans="1:6" ht="15.75" customHeight="1">
      <c r="A31" s="2" t="s">
        <v>41</v>
      </c>
      <c r="B31" s="3" t="str">
        <f ca="1">IFERROR(__xludf.DUMMYFUNCTION("GOOGLETRANSLATE(A31,""en"",""ru"")"),"Семена")</f>
        <v>Семена</v>
      </c>
      <c r="C31" s="4" t="s">
        <v>14</v>
      </c>
      <c r="D31" s="5" t="s">
        <v>25</v>
      </c>
    </row>
    <row r="32" spans="1:6" ht="15.75" customHeight="1">
      <c r="A32" s="2" t="s">
        <v>42</v>
      </c>
      <c r="B32" s="3" t="str">
        <f ca="1">IFERROR(__xludf.DUMMYFUNCTION("GOOGLETRANSLATE(A32,""en"",""ru"")"),"Соевый шрот")</f>
        <v>Соевый шрот</v>
      </c>
      <c r="C32" s="4" t="s">
        <v>14</v>
      </c>
      <c r="D32" s="5" t="s">
        <v>43</v>
      </c>
    </row>
    <row r="33" spans="1:7" ht="15.75" customHeight="1">
      <c r="A33" s="2" t="s">
        <v>44</v>
      </c>
      <c r="B33" s="3" t="str">
        <f ca="1">IFERROR(__xludf.DUMMYFUNCTION("GOOGLETRANSLATE(A33,""en"",""ru"")"),"Цельнозерновая кукуруза")</f>
        <v>Цельнозерновая кукуруза</v>
      </c>
      <c r="C33" s="4" t="s">
        <v>14</v>
      </c>
      <c r="D33" s="5" t="s">
        <v>20</v>
      </c>
    </row>
    <row r="34" spans="1:7" ht="15.75" customHeight="1">
      <c r="A34" s="2" t="s">
        <v>45</v>
      </c>
      <c r="B34" s="3" t="str">
        <f ca="1">IFERROR(__xludf.DUMMYFUNCTION("GOOGLETRANSLATE(A34,""en"",""ru"")"),"Цельнозерновая пшеница")</f>
        <v>Цельнозерновая пшеница</v>
      </c>
      <c r="C34" s="4" t="s">
        <v>14</v>
      </c>
      <c r="D34" s="5" t="s">
        <v>34</v>
      </c>
    </row>
    <row r="35" spans="1:7">
      <c r="A35" s="2" t="s">
        <v>46</v>
      </c>
      <c r="B35" s="3" t="str">
        <f ca="1">IFERROR(__xludf.DUMMYFUNCTION("GOOGLETRANSLATE(A35,""en"",""ru"")"),"Цельнозерновое сорго")</f>
        <v>Цельнозерновое сорго</v>
      </c>
      <c r="C35" s="4" t="s">
        <v>14</v>
      </c>
    </row>
    <row r="36" spans="1:7">
      <c r="A36" s="2" t="s">
        <v>47</v>
      </c>
      <c r="B36" s="3" t="str">
        <f ca="1">IFERROR(__xludf.DUMMYFUNCTION("GOOGLETRANSLATE(A36,""en"",""ru"")"),"Цельнозерновой овес")</f>
        <v>Цельнозерновой овес</v>
      </c>
      <c r="C36" s="4" t="s">
        <v>14</v>
      </c>
    </row>
    <row r="37" spans="1:7" ht="14.25">
      <c r="A37" s="2" t="s">
        <v>48</v>
      </c>
      <c r="B37" s="3" t="str">
        <f ca="1">IFERROR(__xludf.DUMMYFUNCTION("GOOGLETRANSLATE(A37,""en"",""ru"")"),"Цельнозерновой ячмень")</f>
        <v>Цельнозерновой ячмень</v>
      </c>
      <c r="C37" s="4" t="s">
        <v>14</v>
      </c>
    </row>
    <row r="38" spans="1:7" ht="14.25">
      <c r="A38" s="2" t="s">
        <v>49</v>
      </c>
      <c r="B38" s="3" t="str">
        <f ca="1">IFERROR(__xludf.DUMMYFUNCTION("GOOGLETRANSLATE(A38,""en"",""ru"")"),"Ячмень")</f>
        <v>Ячмень</v>
      </c>
      <c r="C38" s="4" t="s">
        <v>14</v>
      </c>
    </row>
    <row r="39" spans="1:7" ht="15">
      <c r="A39" s="2" t="s">
        <v>50</v>
      </c>
      <c r="B39" s="3" t="str">
        <f ca="1">IFERROR(__xludf.DUMMYFUNCTION("GOOGLETRANSLATE(A39,""en"",""ru"")"),"Кукуруза")</f>
        <v>Кукуруза</v>
      </c>
      <c r="C39" s="4" t="s">
        <v>14</v>
      </c>
      <c r="D39" s="5" t="s">
        <v>20</v>
      </c>
    </row>
    <row r="40" spans="1:7" ht="15">
      <c r="A40" s="2" t="s">
        <v>51</v>
      </c>
      <c r="B40" s="3" t="str">
        <f ca="1">IFERROR(__xludf.DUMMYFUNCTION("GOOGLETRANSLATE(A40,""en"",""ru"")"),"Животный жир")</f>
        <v>Животный жир</v>
      </c>
      <c r="C40" s="4" t="s">
        <v>11</v>
      </c>
      <c r="D40" s="5" t="s">
        <v>52</v>
      </c>
      <c r="G40" s="5"/>
    </row>
    <row r="41" spans="1:7" ht="14.25">
      <c r="A41" s="2" t="s">
        <v>53</v>
      </c>
      <c r="B41" s="3" t="str">
        <f ca="1">IFERROR(__xludf.DUMMYFUNCTION("GOOGLETRANSLATE(A41,""en"",""ru"")"),"Кокосовое масло")</f>
        <v>Кокосовое масло</v>
      </c>
      <c r="C41" s="4" t="s">
        <v>11</v>
      </c>
    </row>
    <row r="42" spans="1:7" ht="15">
      <c r="A42" s="2" t="s">
        <v>54</v>
      </c>
      <c r="B42" s="3" t="str">
        <f ca="1">IFERROR(__xludf.DUMMYFUNCTION("GOOGLETRANSLATE(A42,""en"",""ru"")"),"Куриный жир")</f>
        <v>Куриный жир</v>
      </c>
      <c r="C42" s="4" t="s">
        <v>11</v>
      </c>
      <c r="G42" s="5"/>
    </row>
    <row r="43" spans="1:7" ht="15">
      <c r="A43" s="2" t="s">
        <v>55</v>
      </c>
      <c r="B43" s="3" t="str">
        <f ca="1">IFERROR(__xludf.DUMMYFUNCTION("GOOGLETRANSLATE(A43,""en"",""ru"")"),"Масла и жиры")</f>
        <v>Масла и жиры</v>
      </c>
      <c r="C43" s="4" t="s">
        <v>11</v>
      </c>
      <c r="D43" s="5" t="s">
        <v>56</v>
      </c>
      <c r="G43" s="5"/>
    </row>
    <row r="44" spans="1:7" ht="15">
      <c r="A44" s="2" t="s">
        <v>57</v>
      </c>
      <c r="B44" s="3" t="str">
        <f ca="1">IFERROR(__xludf.DUMMYFUNCTION("GOOGLETRANSLATE(A44,""en"",""ru"")"),"Растительное масло")</f>
        <v>Растительное масло</v>
      </c>
      <c r="C44" s="4" t="s">
        <v>11</v>
      </c>
      <c r="D44" s="5" t="s">
        <v>56</v>
      </c>
      <c r="G44" s="5"/>
    </row>
    <row r="45" spans="1:7" ht="15">
      <c r="A45" s="2" t="s">
        <v>58</v>
      </c>
      <c r="B45" s="3" t="str">
        <f ca="1">IFERROR(__xludf.DUMMYFUNCTION("GOOGLETRANSLATE(A45,""en"",""ru"")"),"Рыбий жир")</f>
        <v>Рыбий жир</v>
      </c>
      <c r="C45" s="4" t="s">
        <v>11</v>
      </c>
      <c r="D45" s="5" t="s">
        <v>59</v>
      </c>
    </row>
    <row r="46" spans="1:7" ht="15">
      <c r="A46" s="2" t="s">
        <v>60</v>
      </c>
      <c r="B46" s="3" t="str">
        <f ca="1">IFERROR(__xludf.DUMMYFUNCTION("GOOGLETRANSLATE(A46,""en"",""ru"")"),"Соевое масло")</f>
        <v>Соевое масло</v>
      </c>
      <c r="C46" s="4" t="s">
        <v>11</v>
      </c>
      <c r="D46" s="5" t="s">
        <v>61</v>
      </c>
      <c r="G46" s="5"/>
    </row>
    <row r="47" spans="1:7" ht="15">
      <c r="A47" s="2" t="s">
        <v>62</v>
      </c>
      <c r="B47" s="3" t="str">
        <f ca="1">IFERROR(__xludf.DUMMYFUNCTION("GOOGLETRANSLATE(A47,""en"",""ru"")"),"Блюдо из баранины")</f>
        <v>Блюдо из баранины</v>
      </c>
      <c r="C47" s="4" t="s">
        <v>63</v>
      </c>
      <c r="D47" s="5" t="s">
        <v>64</v>
      </c>
    </row>
    <row r="48" spans="1:7" ht="15">
      <c r="A48" s="2" t="s">
        <v>65</v>
      </c>
      <c r="B48" s="3" t="str">
        <f ca="1">IFERROR(__xludf.DUMMYFUNCTION("GOOGLETRANSLATE(A48,""en"",""ru"")"),"Блюдо из курицы и индейки")</f>
        <v>Блюдо из курицы и индейки</v>
      </c>
      <c r="C48" s="4" t="s">
        <v>63</v>
      </c>
      <c r="D48" s="5" t="s">
        <v>66</v>
      </c>
      <c r="G48" s="5"/>
    </row>
    <row r="49" spans="1:7" ht="15">
      <c r="A49" s="2" t="s">
        <v>65</v>
      </c>
      <c r="B49" s="3" t="str">
        <f ca="1">IFERROR(__xludf.DUMMYFUNCTION("GOOGLETRANSLATE(A49,""en"",""ru"")"),"Блюдо из курицы и индейки")</f>
        <v>Блюдо из курицы и индейки</v>
      </c>
      <c r="C49" s="4" t="s">
        <v>63</v>
      </c>
      <c r="D49" s="5" t="s">
        <v>67</v>
      </c>
      <c r="G49" s="5"/>
    </row>
    <row r="50" spans="1:7" ht="15">
      <c r="A50" s="2" t="s">
        <v>68</v>
      </c>
      <c r="B50" s="3" t="str">
        <f ca="1">IFERROR(__xludf.DUMMYFUNCTION("GOOGLETRANSLATE(A50,""en"",""ru"")"),"Вкус куриной печени")</f>
        <v>Вкус куриной печени</v>
      </c>
      <c r="C50" s="4" t="s">
        <v>63</v>
      </c>
      <c r="D50" s="5" t="s">
        <v>69</v>
      </c>
      <c r="G50" s="5"/>
    </row>
    <row r="51" spans="1:7" ht="15">
      <c r="A51" s="2" t="s">
        <v>70</v>
      </c>
      <c r="B51" s="3" t="str">
        <f ca="1">IFERROR(__xludf.DUMMYFUNCTION("GOOGLETRANSLATE(A51,""en"",""ru"")"),"Вкус свинины")</f>
        <v>Вкус свинины</v>
      </c>
      <c r="C51" s="4" t="s">
        <v>63</v>
      </c>
      <c r="D51" s="5" t="s">
        <v>71</v>
      </c>
      <c r="G51" s="5"/>
    </row>
    <row r="52" spans="1:7" ht="15">
      <c r="A52" s="2" t="s">
        <v>72</v>
      </c>
      <c r="B52" s="3" t="str">
        <f ca="1">IFERROR(__xludf.DUMMYFUNCTION("GOOGLETRANSLATE(A52,""en"",""ru"")"),"Вкус свиной печени")</f>
        <v>Вкус свиной печени</v>
      </c>
      <c r="C52" s="4" t="s">
        <v>63</v>
      </c>
      <c r="D52" s="5" t="s">
        <v>73</v>
      </c>
      <c r="G52" s="5"/>
    </row>
    <row r="53" spans="1:7" ht="15">
      <c r="A53" s="2" t="s">
        <v>74</v>
      </c>
      <c r="B53" s="3" t="str">
        <f ca="1">IFERROR(__xludf.DUMMYFUNCTION("GOOGLETRANSLATE(A53,""en"",""ru"")"),"Гидролизованная куриная печень")</f>
        <v>Гидролизованная куриная печень</v>
      </c>
      <c r="C53" s="4" t="s">
        <v>63</v>
      </c>
      <c r="D53" s="5" t="s">
        <v>69</v>
      </c>
      <c r="G53" s="5"/>
    </row>
    <row r="54" spans="1:7" ht="15">
      <c r="A54" s="2" t="s">
        <v>75</v>
      </c>
      <c r="B54" s="3" t="str">
        <f ca="1">IFERROR(__xludf.DUMMYFUNCTION("GOOGLETRANSLATE(A54,""en"",""ru"")"),"Гидролизованный куриный ароматизатор")</f>
        <v>Гидролизованный куриный ароматизатор</v>
      </c>
      <c r="C54" s="4" t="s">
        <v>63</v>
      </c>
      <c r="D54" s="5" t="s">
        <v>67</v>
      </c>
      <c r="G54" s="5"/>
    </row>
    <row r="55" spans="1:7" ht="15">
      <c r="A55" s="2" t="s">
        <v>76</v>
      </c>
      <c r="B55" s="3" t="str">
        <f ca="1">IFERROR(__xludf.DUMMYFUNCTION("GOOGLETRANSLATE(A55,""en"",""ru"")"),"Говядина")</f>
        <v>Говядина</v>
      </c>
      <c r="C55" s="4" t="s">
        <v>63</v>
      </c>
      <c r="D55" s="5" t="s">
        <v>77</v>
      </c>
      <c r="G55" s="5"/>
    </row>
    <row r="56" spans="1:7" ht="15">
      <c r="A56" s="2" t="s">
        <v>78</v>
      </c>
      <c r="B56" s="3" t="s">
        <v>79</v>
      </c>
      <c r="C56" s="4" t="s">
        <v>63</v>
      </c>
      <c r="D56" s="5" t="s">
        <v>66</v>
      </c>
      <c r="G56" s="5"/>
    </row>
    <row r="57" spans="1:7" ht="15">
      <c r="A57" s="2" t="s">
        <v>80</v>
      </c>
      <c r="B57" s="3" t="str">
        <f ca="1">IFERROR(__xludf.DUMMYFUNCTION("GOOGLETRANSLATE(A57,""en"",""ru"")"),"Куриное блюдо")</f>
        <v>Куриное блюдо</v>
      </c>
      <c r="C57" s="4" t="s">
        <v>63</v>
      </c>
      <c r="D57" s="5" t="s">
        <v>67</v>
      </c>
    </row>
    <row r="58" spans="1:7" ht="15">
      <c r="A58" s="2" t="s">
        <v>81</v>
      </c>
      <c r="B58" s="3" t="str">
        <f ca="1">IFERROR(__xludf.DUMMYFUNCTION("GOOGLETRANSLATE(A58,""en"",""ru"")"),"Куриный бульон")</f>
        <v>Куриный бульон</v>
      </c>
      <c r="C58" s="4" t="s">
        <v>63</v>
      </c>
      <c r="D58" s="5" t="s">
        <v>82</v>
      </c>
      <c r="G58" s="5"/>
    </row>
    <row r="59" spans="1:7" ht="15">
      <c r="A59" s="2" t="s">
        <v>83</v>
      </c>
      <c r="B59" s="3" t="str">
        <f ca="1">IFERROR(__xludf.DUMMYFUNCTION("GOOGLETRANSLATE(A59,""en"",""ru"")"),"Курица")</f>
        <v>Курица</v>
      </c>
      <c r="C59" s="4" t="s">
        <v>63</v>
      </c>
      <c r="D59" s="5" t="s">
        <v>67</v>
      </c>
      <c r="G59" s="5"/>
    </row>
    <row r="60" spans="1:7" ht="15">
      <c r="A60" s="2" t="s">
        <v>84</v>
      </c>
      <c r="B60" s="3" t="str">
        <f ca="1">IFERROR(__xludf.DUMMYFUNCTION("GOOGLETRANSLATE(A60,""en"",""ru"")"),"Лосось")</f>
        <v>Лосось</v>
      </c>
      <c r="C60" s="4" t="s">
        <v>63</v>
      </c>
      <c r="D60" s="5" t="s">
        <v>85</v>
      </c>
      <c r="G60" s="5"/>
    </row>
    <row r="61" spans="1:7" ht="15">
      <c r="A61" s="2" t="s">
        <v>86</v>
      </c>
      <c r="B61" s="3" t="str">
        <f ca="1">IFERROR(__xludf.DUMMYFUNCTION("GOOGLETRANSLATE(A61,""en"",""ru"")"),"Мясо и производные животного происхождения")</f>
        <v>Мясо и производные животного происхождения</v>
      </c>
      <c r="C61" s="4" t="s">
        <v>63</v>
      </c>
      <c r="D61" s="5" t="s">
        <v>67</v>
      </c>
      <c r="G61" s="5"/>
    </row>
    <row r="62" spans="1:7" ht="15">
      <c r="A62" s="2" t="s">
        <v>86</v>
      </c>
      <c r="B62" s="3" t="str">
        <f ca="1">IFERROR(__xludf.DUMMYFUNCTION("GOOGLETRANSLATE(A62,""en"",""ru"")"),"Мясо и производные животного происхождения")</f>
        <v>Мясо и производные животного происхождения</v>
      </c>
      <c r="C62" s="4" t="s">
        <v>63</v>
      </c>
      <c r="D62" s="5" t="s">
        <v>69</v>
      </c>
      <c r="G62" s="5"/>
    </row>
    <row r="63" spans="1:7" ht="15">
      <c r="A63" s="2" t="s">
        <v>86</v>
      </c>
      <c r="B63" s="3" t="str">
        <f ca="1">IFERROR(__xludf.DUMMYFUNCTION("GOOGLETRANSLATE(A63,""en"",""ru"")"),"Мясо и производные животного происхождения")</f>
        <v>Мясо и производные животного происхождения</v>
      </c>
      <c r="C63" s="4" t="s">
        <v>63</v>
      </c>
      <c r="D63" s="5" t="s">
        <v>87</v>
      </c>
      <c r="G63" s="5"/>
    </row>
    <row r="64" spans="1:7" ht="15">
      <c r="A64" s="2" t="s">
        <v>88</v>
      </c>
      <c r="B64" s="3" t="str">
        <f ca="1">IFERROR(__xludf.DUMMYFUNCTION("GOOGLETRANSLATE(A64,""en"",""ru"")"),"Свиная печень")</f>
        <v>Свиная печень</v>
      </c>
      <c r="C64" s="4" t="s">
        <v>63</v>
      </c>
      <c r="D64" s="5" t="s">
        <v>73</v>
      </c>
    </row>
    <row r="65" spans="1:7" ht="15">
      <c r="A65" s="2" t="s">
        <v>89</v>
      </c>
      <c r="B65" s="3" t="str">
        <f ca="1">IFERROR(__xludf.DUMMYFUNCTION("GOOGLETRANSLATE(A65,""en"",""ru"")"),"Брокколи")</f>
        <v>Брокколи</v>
      </c>
      <c r="C65" s="4" t="s">
        <v>90</v>
      </c>
      <c r="D65" s="5" t="s">
        <v>91</v>
      </c>
      <c r="F65" s="5"/>
      <c r="G65" s="5"/>
    </row>
    <row r="66" spans="1:7" ht="15">
      <c r="A66" s="2" t="s">
        <v>92</v>
      </c>
      <c r="B66" s="3" t="str">
        <f ca="1">IFERROR(__xludf.DUMMYFUNCTION("GOOGLETRANSLATE(A66,""en"",""ru"")"),"Горох")</f>
        <v>Горох</v>
      </c>
      <c r="C66" s="4" t="s">
        <v>90</v>
      </c>
      <c r="D66" s="5" t="s">
        <v>93</v>
      </c>
    </row>
    <row r="67" spans="1:7" ht="15">
      <c r="A67" s="2" t="s">
        <v>94</v>
      </c>
      <c r="B67" s="3" t="str">
        <f ca="1">IFERROR(__xludf.DUMMYFUNCTION("GOOGLETRANSLATE(A67,""en"",""ru"")"),"Гороховая клетчатка")</f>
        <v>Гороховая клетчатка</v>
      </c>
      <c r="C67" s="4" t="s">
        <v>90</v>
      </c>
      <c r="D67" s="5" t="s">
        <v>95</v>
      </c>
      <c r="G67" s="5"/>
    </row>
    <row r="68" spans="1:7" ht="15">
      <c r="A68" s="2" t="s">
        <v>96</v>
      </c>
      <c r="B68" s="3" t="str">
        <f ca="1">IFERROR(__xludf.DUMMYFUNCTION("GOOGLETRANSLATE(A68,""en"",""ru"")"),"Гороховый протеин")</f>
        <v>Гороховый протеин</v>
      </c>
      <c r="C68" s="4" t="s">
        <v>90</v>
      </c>
      <c r="D68" s="5" t="s">
        <v>93</v>
      </c>
      <c r="F68" s="5"/>
      <c r="G68" s="5"/>
    </row>
    <row r="69" spans="1:7" ht="15">
      <c r="A69" s="2" t="s">
        <v>97</v>
      </c>
      <c r="B69" s="3" t="str">
        <f ca="1">IFERROR(__xludf.DUMMYFUNCTION("GOOGLETRANSLATE(A69,""en"",""ru"")"),"Желтый горох")</f>
        <v>Желтый горох</v>
      </c>
      <c r="C69" s="4" t="s">
        <v>90</v>
      </c>
      <c r="F69" s="5"/>
      <c r="G69" s="5"/>
    </row>
    <row r="70" spans="1:7" ht="15">
      <c r="A70" s="2" t="s">
        <v>98</v>
      </c>
      <c r="B70" s="3" t="str">
        <f ca="1">IFERROR(__xludf.DUMMYFUNCTION("GOOGLETRANSLATE(A70,""en"",""ru"")"),"Зеленая фасоль")</f>
        <v>Зеленая фасоль</v>
      </c>
      <c r="C70" s="4" t="s">
        <v>90</v>
      </c>
      <c r="D70" s="5" t="s">
        <v>99</v>
      </c>
      <c r="G70" s="5"/>
    </row>
    <row r="71" spans="1:7" ht="15">
      <c r="A71" s="2" t="s">
        <v>100</v>
      </c>
      <c r="B71" s="3" t="str">
        <f ca="1">IFERROR(__xludf.DUMMYFUNCTION("GOOGLETRANSLATE(A71,""en"",""ru"")"),"Зеленый горошек")</f>
        <v>Зеленый горошек</v>
      </c>
      <c r="C71" s="4" t="s">
        <v>90</v>
      </c>
      <c r="D71" s="5" t="s">
        <v>93</v>
      </c>
      <c r="F71" s="5"/>
    </row>
    <row r="72" spans="1:7" ht="15">
      <c r="A72" s="2" t="s">
        <v>101</v>
      </c>
      <c r="B72" s="3" t="str">
        <f ca="1">IFERROR(__xludf.DUMMYFUNCTION("GOOGLETRANSLATE(A72,""en"",""ru"")"),"Имбирь")</f>
        <v>Имбирь</v>
      </c>
      <c r="C72" s="4" t="s">
        <v>90</v>
      </c>
      <c r="F72" s="5"/>
    </row>
    <row r="73" spans="1:7" ht="15">
      <c r="A73" s="2" t="s">
        <v>102</v>
      </c>
      <c r="B73" s="3" t="str">
        <f ca="1">IFERROR(__xludf.DUMMYFUNCTION("GOOGLETRANSLATE(A73,""en"",""ru"")"),"Картофель")</f>
        <v>Картофель</v>
      </c>
      <c r="C73" s="4" t="s">
        <v>90</v>
      </c>
      <c r="D73" s="5" t="s">
        <v>103</v>
      </c>
      <c r="F73" s="5"/>
      <c r="G73" s="5"/>
    </row>
    <row r="74" spans="1:7" ht="15">
      <c r="A74" s="2" t="s">
        <v>104</v>
      </c>
      <c r="B74" s="3" t="str">
        <f ca="1">IFERROR(__xludf.DUMMYFUNCTION("GOOGLETRANSLATE(A74,""en"",""ru"")"),"Картофельный белок")</f>
        <v>Картофельный белок</v>
      </c>
      <c r="C74" s="4" t="s">
        <v>90</v>
      </c>
      <c r="D74" s="5" t="s">
        <v>103</v>
      </c>
      <c r="G74" s="5"/>
    </row>
    <row r="75" spans="1:7" ht="15">
      <c r="A75" s="2" t="s">
        <v>105</v>
      </c>
      <c r="B75" s="3" t="str">
        <f ca="1">IFERROR(__xludf.DUMMYFUNCTION("GOOGLETRANSLATE(A75,""en"",""ru"")"),"Картофельный крахмал")</f>
        <v>Картофельный крахмал</v>
      </c>
      <c r="C75" s="4" t="s">
        <v>90</v>
      </c>
      <c r="D75" s="5" t="s">
        <v>103</v>
      </c>
      <c r="G75" s="5"/>
    </row>
    <row r="76" spans="1:7" ht="15">
      <c r="A76" s="2" t="s">
        <v>106</v>
      </c>
      <c r="B76" s="3" t="str">
        <f ca="1">IFERROR(__xludf.DUMMYFUNCTION("GOOGLETRANSLATE(A76,""en"",""ru"")"),"Клюква")</f>
        <v>Клюква</v>
      </c>
      <c r="C76" s="4" t="s">
        <v>90</v>
      </c>
      <c r="D76" s="5" t="s">
        <v>107</v>
      </c>
      <c r="F76" s="5"/>
      <c r="G76" s="5"/>
    </row>
    <row r="77" spans="1:7" ht="15">
      <c r="A77" s="2" t="s">
        <v>108</v>
      </c>
      <c r="B77" s="3" t="str">
        <f ca="1">IFERROR(__xludf.DUMMYFUNCTION("GOOGLETRANSLATE(A77,""en"",""ru"")"),"Молотая скорлупа ореха пекан")</f>
        <v>Молотая скорлупа ореха пекан</v>
      </c>
      <c r="C77" s="4" t="s">
        <v>90</v>
      </c>
      <c r="F77" s="5"/>
      <c r="G77" s="5"/>
    </row>
    <row r="78" spans="1:7" ht="15">
      <c r="A78" s="2" t="s">
        <v>109</v>
      </c>
      <c r="B78" s="3" t="str">
        <f ca="1">IFERROR(__xludf.DUMMYFUNCTION("GOOGLETRANSLATE(A78,""en"",""ru"")"),"Молотая скорлупа орехов пекан")</f>
        <v>Молотая скорлупа орехов пекан</v>
      </c>
      <c r="C78" s="4" t="s">
        <v>90</v>
      </c>
      <c r="F78" s="5"/>
      <c r="G78" s="5"/>
    </row>
    <row r="79" spans="1:7" ht="15">
      <c r="A79" s="2" t="s">
        <v>110</v>
      </c>
      <c r="B79" s="3" t="str">
        <f ca="1">IFERROR(__xludf.DUMMYFUNCTION("GOOGLETRANSLATE(A79,""en"",""ru"")"),"Морковь")</f>
        <v>Морковь</v>
      </c>
      <c r="C79" s="4" t="s">
        <v>90</v>
      </c>
      <c r="D79" s="5" t="s">
        <v>111</v>
      </c>
      <c r="F79" s="5"/>
      <c r="G79" s="5"/>
    </row>
    <row r="80" spans="1:7" ht="15">
      <c r="A80" s="2" t="s">
        <v>112</v>
      </c>
      <c r="B80" s="3" t="str">
        <f ca="1">IFERROR(__xludf.DUMMYFUNCTION("GOOGLETRANSLATE(A80,""en"",""ru"")"),"Мука из гороховых отрубей")</f>
        <v>Мука из гороховых отрубей</v>
      </c>
      <c r="C80" s="4" t="s">
        <v>90</v>
      </c>
      <c r="D80" s="5" t="s">
        <v>93</v>
      </c>
      <c r="G80" s="5"/>
    </row>
    <row r="81" spans="1:7" ht="15">
      <c r="A81" s="2" t="s">
        <v>113</v>
      </c>
      <c r="B81" s="3" t="str">
        <f ca="1">IFERROR(__xludf.DUMMYFUNCTION("GOOGLETRANSLATE(A81,""en"",""ru"")"),"Овощи")</f>
        <v>Овощи</v>
      </c>
      <c r="C81" s="4" t="s">
        <v>90</v>
      </c>
      <c r="D81" s="5" t="s">
        <v>111</v>
      </c>
      <c r="F81" s="5"/>
      <c r="G81" s="5"/>
    </row>
    <row r="82" spans="1:7" ht="15">
      <c r="A82" s="2" t="s">
        <v>114</v>
      </c>
      <c r="B82" s="3" t="str">
        <f ca="1">IFERROR(__xludf.DUMMYFUNCTION("GOOGLETRANSLATE(A82,""en"",""ru"")"),"Прессованная клюква")</f>
        <v>Прессованная клюква</v>
      </c>
      <c r="C82" s="4" t="s">
        <v>90</v>
      </c>
      <c r="D82" s="5" t="s">
        <v>107</v>
      </c>
      <c r="G82" s="5"/>
    </row>
    <row r="83" spans="1:7" ht="15">
      <c r="A83" s="2" t="s">
        <v>115</v>
      </c>
      <c r="B83" s="3" t="str">
        <f ca="1">IFERROR(__xludf.DUMMYFUNCTION("GOOGLETRANSLATE(A83,""en"",""ru"")"),"Сушеная морковь")</f>
        <v>Сушеная морковь</v>
      </c>
      <c r="C83" s="4" t="s">
        <v>90</v>
      </c>
      <c r="D83" s="5" t="s">
        <v>111</v>
      </c>
      <c r="G83" s="5"/>
    </row>
    <row r="84" spans="1:7" ht="15">
      <c r="A84" s="2" t="s">
        <v>116</v>
      </c>
      <c r="B84" s="3" t="str">
        <f ca="1">IFERROR(__xludf.DUMMYFUNCTION("GOOGLETRANSLATE(A84,""en"",""ru"")"),"Сушеная мякоть цитрусовых")</f>
        <v>Сушеная мякоть цитрусовых</v>
      </c>
      <c r="C84" s="4" t="s">
        <v>90</v>
      </c>
      <c r="F84" s="5"/>
      <c r="G84" s="5"/>
    </row>
    <row r="85" spans="1:7" ht="15">
      <c r="A85" s="2" t="s">
        <v>117</v>
      </c>
      <c r="B85" s="3" t="str">
        <f ca="1">IFERROR(__xludf.DUMMYFUNCTION("GOOGLETRANSLATE(A85,""en"",""ru"")"),"Сушеные томатные выжимки")</f>
        <v>Сушеные томатные выжимки</v>
      </c>
      <c r="C85" s="4" t="s">
        <v>90</v>
      </c>
      <c r="D85" s="5" t="s">
        <v>118</v>
      </c>
      <c r="G85" s="5"/>
    </row>
    <row r="86" spans="1:7" ht="15">
      <c r="A86" s="2" t="s">
        <v>119</v>
      </c>
      <c r="B86" s="3" t="str">
        <f ca="1">IFERROR(__xludf.DUMMYFUNCTION("GOOGLETRANSLATE(A86,""en"",""ru"")"),"Сушеный свекольный жом")</f>
        <v>Сушеный свекольный жом</v>
      </c>
      <c r="C86" s="4" t="s">
        <v>90</v>
      </c>
      <c r="D86" s="5" t="s">
        <v>120</v>
      </c>
      <c r="F86" s="5"/>
      <c r="G86" s="5"/>
    </row>
    <row r="87" spans="1:7" ht="15">
      <c r="A87" s="2" t="s">
        <v>121</v>
      </c>
      <c r="B87" s="3" t="str">
        <f ca="1">IFERROR(__xludf.DUMMYFUNCTION("GOOGLETRANSLATE(A87,""en"",""ru"")"),"Тыква")</f>
        <v>Тыква</v>
      </c>
      <c r="C87" s="4" t="s">
        <v>90</v>
      </c>
      <c r="D87" s="5" t="s">
        <v>122</v>
      </c>
      <c r="F87" s="5"/>
    </row>
    <row r="88" spans="1:7" ht="15">
      <c r="A88" s="2" t="s">
        <v>123</v>
      </c>
      <c r="B88" s="3" t="str">
        <f ca="1">IFERROR(__xludf.DUMMYFUNCTION("GOOGLETRANSLATE(A88,""en"",""ru"")"),"Фрукты")</f>
        <v>Фрукты</v>
      </c>
      <c r="C88" s="4" t="s">
        <v>90</v>
      </c>
      <c r="D88" s="5" t="s">
        <v>124</v>
      </c>
      <c r="F88" s="5"/>
      <c r="G88" s="5"/>
    </row>
    <row r="89" spans="1:7" ht="15">
      <c r="A89" s="2" t="s">
        <v>125</v>
      </c>
      <c r="B89" s="3" t="str">
        <f ca="1">IFERROR(__xludf.DUMMYFUNCTION("GOOGLETRANSLATE(A89,""en"",""ru"")"),"Яблоки")</f>
        <v>Яблоки</v>
      </c>
      <c r="C89" s="4" t="s">
        <v>90</v>
      </c>
      <c r="D89" s="5" t="s">
        <v>124</v>
      </c>
      <c r="F89" s="5"/>
      <c r="G89" s="5"/>
    </row>
    <row r="90" spans="1:7" ht="26.25">
      <c r="A90" s="2" t="s">
        <v>126</v>
      </c>
      <c r="B90" s="3" t="str">
        <f ca="1">IFERROR(__xludf.DUMMYFUNCTION("GOOGLETRANSLATE(A90,""en"",""ru"")"),"Молочная кислота")</f>
        <v>Молочная кислота</v>
      </c>
      <c r="C90" s="4" t="s">
        <v>127</v>
      </c>
      <c r="F90" s="5"/>
      <c r="G90" s="5"/>
    </row>
    <row r="91" spans="1:7" ht="26.25">
      <c r="A91" s="2" t="s">
        <v>128</v>
      </c>
      <c r="B91" s="3" t="str">
        <f ca="1">IFERROR(__xludf.DUMMYFUNCTION("GOOGLETRANSLATE(A91,""en"",""ru"")"),"Сухая сыворотка")</f>
        <v>Сухая сыворотка</v>
      </c>
      <c r="C91" s="4" t="s">
        <v>127</v>
      </c>
      <c r="D91" s="5" t="s">
        <v>129</v>
      </c>
      <c r="F91" s="5"/>
      <c r="G91" s="5"/>
    </row>
    <row r="92" spans="1:7" ht="26.25">
      <c r="A92" s="2" t="s">
        <v>130</v>
      </c>
      <c r="B92" s="3" t="str">
        <f ca="1">IFERROR(__xludf.DUMMYFUNCTION("GOOGLETRANSLATE(A92,""en"",""ru"")"),"Сушеные цельные яйца")</f>
        <v>Сушеные цельные яйца</v>
      </c>
      <c r="C92" s="4" t="s">
        <v>127</v>
      </c>
      <c r="D92" s="5" t="s">
        <v>131</v>
      </c>
      <c r="F92" s="5"/>
    </row>
    <row r="93" spans="1:7" ht="26.25">
      <c r="A93" s="2" t="s">
        <v>132</v>
      </c>
      <c r="B93" s="3" t="str">
        <f ca="1">IFERROR(__xludf.DUMMYFUNCTION("GOOGLETRANSLATE(A93,""en"",""ru"")"),"Сушеные яйца")</f>
        <v>Сушеные яйца</v>
      </c>
      <c r="C93" s="4" t="s">
        <v>127</v>
      </c>
      <c r="D93" s="5" t="s">
        <v>131</v>
      </c>
      <c r="F93" s="5"/>
    </row>
    <row r="94" spans="1:7" ht="26.25">
      <c r="A94" s="2" t="s">
        <v>133</v>
      </c>
      <c r="B94" s="3" t="str">
        <f ca="1">IFERROR(__xludf.DUMMYFUNCTION("GOOGLETRANSLATE(A94,""en"",""ru"")"),"Яичные белки")</f>
        <v>Яичные белки</v>
      </c>
      <c r="C94" s="4" t="s">
        <v>127</v>
      </c>
      <c r="D94" s="5" t="s">
        <v>134</v>
      </c>
      <c r="F94" s="5"/>
    </row>
    <row r="95" spans="1:7" ht="26.25">
      <c r="A95" s="2" t="s">
        <v>135</v>
      </c>
      <c r="B95" s="3" t="str">
        <f ca="1">IFERROR(__xludf.DUMMYFUNCTION("GOOGLETRANSLATE(A95,""en"",""ru"")"),"Яичный продукт")</f>
        <v>Яичный продукт</v>
      </c>
      <c r="C95" s="4" t="s">
        <v>127</v>
      </c>
      <c r="D95" s="5" t="s">
        <v>131</v>
      </c>
      <c r="F95" s="5"/>
    </row>
    <row r="96" spans="1:7" ht="26.25">
      <c r="A96" s="2" t="s">
        <v>136</v>
      </c>
      <c r="B96" s="3" t="str">
        <f ca="1">IFERROR(__xludf.DUMMYFUNCTION("GOOGLETRANSLATE(A96,""en"",""ru"")"),"Яйца и яичные производные")</f>
        <v>Яйца и яичные производные</v>
      </c>
      <c r="C96" s="4" t="s">
        <v>127</v>
      </c>
      <c r="D96" s="5" t="s">
        <v>131</v>
      </c>
      <c r="F96" s="5"/>
    </row>
    <row r="97" spans="1:6" ht="14.25">
      <c r="A97" s="2"/>
    </row>
    <row r="98" spans="1:6" ht="15">
      <c r="F98" s="5"/>
    </row>
    <row r="99" spans="1:6" ht="15">
      <c r="F99" s="5"/>
    </row>
    <row r="100" spans="1:6" ht="15">
      <c r="F100" s="5"/>
    </row>
    <row r="103" spans="1:6" ht="15">
      <c r="F103" s="5"/>
    </row>
    <row r="104" spans="1:6" ht="15">
      <c r="F104" s="5"/>
    </row>
  </sheetData>
  <autoFilter ref="A1:Z989" xr:uid="{00000000-0009-0000-0000-000000000000}"/>
  <dataValidations count="1">
    <dataValidation type="list" allowBlank="1" showErrorMessage="1" sqref="C2:C96" xr:uid="{00000000-0002-0000-0000-000000000000}">
      <formula1>"Мясо,Овощи и фрукты,Крупы,Масло и жир,Зелень и специи,Яйца и Молочные продукты,Вода, соль и сахар"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Aliya Kalykulova-1</cp:lastModifiedBy>
  <dcterms:modified xsi:type="dcterms:W3CDTF">2025-08-05T11:26:09Z</dcterms:modified>
</cp:coreProperties>
</file>