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ml.chartsha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unshine/Desktop/census tracts/"/>
    </mc:Choice>
  </mc:AlternateContent>
  <xr:revisionPtr revIDLastSave="0" documentId="13_ncr:1_{A4CBC382-CDAD-FB4D-AED7-0299A34EE3B4}" xr6:coauthVersionLast="45" xr6:coauthVersionMax="45" xr10:uidLastSave="{00000000-0000-0000-0000-000000000000}"/>
  <bookViews>
    <workbookView xWindow="1240" yWindow="2560" windowWidth="24360" windowHeight="15000" tabRatio="754" activeTab="8" xr2:uid="{00000000-000D-0000-FFFF-FFFF00000000}"/>
  </bookViews>
  <sheets>
    <sheet name="MainTable" sheetId="4" r:id="rId1"/>
    <sheet name="StateCharts" sheetId="6" r:id="rId2"/>
    <sheet name="RateRatios" sheetId="7" r:id="rId3"/>
    <sheet name="PovPivot" sheetId="11" r:id="rId4"/>
    <sheet name="JHU" sheetId="1" r:id="rId5"/>
    <sheet name="CVTracking" sheetId="2" r:id="rId6"/>
    <sheet name="PovData" sheetId="12" r:id="rId7"/>
    <sheet name="PovMain" sheetId="10" r:id="rId8"/>
    <sheet name="NMID Working Table" sheetId="14" r:id="rId9"/>
    <sheet name="Pop" sheetId="3" r:id="rId10"/>
    <sheet name="Metadata" sheetId="5" r:id="rId11"/>
    <sheet name="Update Instructions" sheetId="9" r:id="rId12"/>
    <sheet name="Sheet1" sheetId="13" r:id="rId13"/>
  </sheets>
  <definedNames>
    <definedName name="_xlnm._FilterDatabase" localSheetId="8" hidden="1">'NMID Working Table'!$A$1:$O$500</definedName>
    <definedName name="_xlnm.Print_Area" localSheetId="1">StateCharts!$W$1:$AI$98</definedName>
  </definedNames>
  <calcPr calcId="191029"/>
  <pivotCaches>
    <pivotCache cacheId="35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2" i="14" l="1"/>
  <c r="G336" i="14"/>
  <c r="G3" i="14"/>
  <c r="G125" i="14"/>
  <c r="G7" i="14"/>
  <c r="G249" i="14"/>
  <c r="G347" i="14"/>
  <c r="G378" i="14"/>
  <c r="G156" i="14"/>
  <c r="G273" i="14"/>
  <c r="G148" i="14"/>
  <c r="G138" i="14"/>
  <c r="G470" i="14"/>
  <c r="G341" i="14"/>
  <c r="G145" i="14"/>
  <c r="G234" i="14"/>
  <c r="G266" i="14"/>
  <c r="G149" i="14"/>
  <c r="G97" i="14"/>
  <c r="G46" i="14"/>
  <c r="G175" i="14"/>
  <c r="G121" i="14"/>
  <c r="G146" i="14"/>
  <c r="G102" i="14"/>
  <c r="G113" i="14"/>
  <c r="G325" i="14"/>
  <c r="G123" i="14"/>
  <c r="G323" i="14"/>
  <c r="G466" i="14"/>
  <c r="G133" i="14"/>
  <c r="G458" i="14"/>
  <c r="G96" i="14"/>
  <c r="G189" i="14"/>
  <c r="G293" i="14"/>
  <c r="G114" i="14"/>
  <c r="G195" i="14"/>
  <c r="G105" i="14"/>
  <c r="G343" i="14"/>
  <c r="G83" i="14"/>
  <c r="G122" i="14"/>
  <c r="G77" i="14"/>
  <c r="G99" i="14"/>
  <c r="G464" i="14"/>
  <c r="G117" i="14"/>
  <c r="G53" i="14"/>
  <c r="G259" i="14"/>
  <c r="G193" i="14"/>
  <c r="G168" i="14"/>
  <c r="G128" i="14"/>
  <c r="G158" i="14"/>
  <c r="G275" i="14"/>
  <c r="G348" i="14"/>
  <c r="G34" i="14"/>
  <c r="G160" i="14"/>
  <c r="G289" i="14"/>
  <c r="G292" i="14"/>
  <c r="G12" i="14"/>
  <c r="G18" i="14"/>
  <c r="G409" i="14"/>
  <c r="G308" i="14"/>
  <c r="G369" i="14"/>
  <c r="G263" i="14"/>
  <c r="G86" i="14"/>
  <c r="G159" i="14"/>
  <c r="G61" i="14"/>
  <c r="G432" i="14"/>
  <c r="G135" i="14"/>
  <c r="G455" i="14"/>
  <c r="G69" i="14"/>
  <c r="G228" i="14"/>
  <c r="G169" i="14"/>
  <c r="G26" i="14"/>
  <c r="G422" i="14"/>
  <c r="G242" i="14"/>
  <c r="G91" i="14"/>
  <c r="G394" i="14"/>
  <c r="G221" i="14"/>
  <c r="G120" i="14"/>
  <c r="G316" i="14"/>
  <c r="G238" i="14"/>
  <c r="G48" i="14"/>
  <c r="G212" i="14"/>
  <c r="G4" i="14"/>
  <c r="G14" i="14"/>
  <c r="G98" i="14"/>
  <c r="G147" i="14"/>
  <c r="G62" i="14"/>
  <c r="G324" i="14"/>
  <c r="G17" i="14"/>
  <c r="G143" i="14"/>
  <c r="G329" i="14"/>
  <c r="G489" i="14"/>
  <c r="G383" i="14"/>
  <c r="G25" i="14"/>
  <c r="G372" i="14"/>
  <c r="G39" i="14"/>
  <c r="G15" i="14"/>
  <c r="G101" i="14"/>
  <c r="G74" i="14"/>
  <c r="G43" i="14"/>
  <c r="G253" i="14"/>
  <c r="G22" i="14"/>
  <c r="G305" i="14"/>
  <c r="G65" i="14"/>
  <c r="G218" i="14"/>
  <c r="G110" i="14"/>
  <c r="G178" i="14"/>
  <c r="G361" i="14"/>
  <c r="G300" i="14"/>
  <c r="G94" i="14"/>
  <c r="G44" i="14"/>
  <c r="G213" i="14"/>
  <c r="G177" i="14"/>
  <c r="G483" i="14"/>
  <c r="G330" i="14"/>
  <c r="G247" i="14"/>
  <c r="G251" i="14"/>
  <c r="G463" i="14"/>
  <c r="G334" i="14"/>
  <c r="G171" i="14"/>
  <c r="G111" i="14"/>
  <c r="G137" i="14"/>
  <c r="G164" i="14"/>
  <c r="G488" i="14"/>
  <c r="G203" i="14"/>
  <c r="G227" i="14"/>
  <c r="G184" i="14"/>
  <c r="G182" i="14"/>
  <c r="G424" i="14"/>
  <c r="G214" i="14"/>
  <c r="G54" i="14"/>
  <c r="G75" i="14"/>
  <c r="G30" i="14"/>
  <c r="G392" i="14"/>
  <c r="G296" i="14"/>
  <c r="G139" i="14"/>
  <c r="G393" i="14"/>
  <c r="G364" i="14"/>
  <c r="G240" i="14"/>
  <c r="G350" i="14"/>
  <c r="G430" i="14"/>
  <c r="G382" i="14"/>
  <c r="G312" i="14"/>
  <c r="G216" i="14"/>
  <c r="G42" i="14"/>
  <c r="G326" i="14"/>
  <c r="G258" i="14"/>
  <c r="G283" i="14"/>
  <c r="G126" i="14"/>
  <c r="G124" i="14"/>
  <c r="G198" i="14"/>
  <c r="G194" i="14"/>
  <c r="G452" i="14"/>
  <c r="G399" i="14"/>
  <c r="G443" i="14"/>
  <c r="G311" i="14"/>
  <c r="G78" i="14"/>
  <c r="G186" i="14"/>
  <c r="G368" i="14"/>
  <c r="G31" i="14"/>
  <c r="G400" i="14"/>
  <c r="G444" i="14"/>
  <c r="G204" i="14"/>
  <c r="G176" i="14"/>
  <c r="G80" i="14"/>
  <c r="G79" i="14"/>
  <c r="G357" i="14"/>
  <c r="G367" i="14"/>
  <c r="G243" i="14"/>
  <c r="G241" i="14"/>
  <c r="G95" i="14"/>
  <c r="G197" i="14"/>
  <c r="G127" i="14"/>
  <c r="G235" i="14"/>
  <c r="G192" i="14"/>
  <c r="G337" i="14"/>
  <c r="G162" i="14"/>
  <c r="G317" i="14"/>
  <c r="G103" i="14"/>
  <c r="G380" i="14"/>
  <c r="G448" i="14"/>
  <c r="G76" i="14"/>
  <c r="G71" i="14"/>
  <c r="G63" i="14"/>
  <c r="G73" i="14"/>
  <c r="G435" i="14"/>
  <c r="G457" i="14"/>
  <c r="G209" i="14"/>
  <c r="G287" i="14"/>
  <c r="G285" i="14"/>
  <c r="G434" i="14"/>
  <c r="G264" i="14"/>
  <c r="G180" i="14"/>
  <c r="G185" i="14"/>
  <c r="G491" i="14"/>
  <c r="G381" i="14"/>
  <c r="G155" i="14"/>
  <c r="G217" i="14"/>
  <c r="G370" i="14"/>
  <c r="G427" i="14"/>
  <c r="G205" i="14"/>
  <c r="G40" i="14"/>
  <c r="G67" i="14"/>
  <c r="G284" i="14"/>
  <c r="G467" i="14"/>
  <c r="G219" i="14"/>
  <c r="G28" i="14"/>
  <c r="G429" i="14"/>
  <c r="G416" i="14"/>
  <c r="G440" i="14"/>
  <c r="G252" i="14"/>
  <c r="G59" i="14"/>
  <c r="G366" i="14"/>
  <c r="G456" i="14"/>
  <c r="G112" i="14"/>
  <c r="G345" i="14"/>
  <c r="G274" i="14"/>
  <c r="G420" i="14"/>
  <c r="G298" i="14"/>
  <c r="G68" i="14"/>
  <c r="G38" i="14"/>
  <c r="G66" i="14"/>
  <c r="G41" i="14"/>
  <c r="G181" i="14"/>
  <c r="G408" i="14"/>
  <c r="G425" i="14"/>
  <c r="G211" i="14"/>
  <c r="G141" i="14"/>
  <c r="G315" i="14"/>
  <c r="G404" i="14"/>
  <c r="G436" i="14"/>
  <c r="G32" i="14"/>
  <c r="G417" i="14"/>
  <c r="G88" i="14"/>
  <c r="G172" i="14"/>
  <c r="G23" i="14"/>
  <c r="G106" i="14"/>
  <c r="G206" i="14"/>
  <c r="G371" i="14"/>
  <c r="G423" i="14"/>
  <c r="G344" i="14"/>
  <c r="G140" i="14"/>
  <c r="G29" i="14"/>
  <c r="G482" i="14"/>
  <c r="G415" i="14"/>
  <c r="G109" i="14"/>
  <c r="G462" i="14"/>
  <c r="G144" i="14"/>
  <c r="G16" i="14"/>
  <c r="G421" i="14"/>
  <c r="G469" i="14"/>
  <c r="G151" i="14"/>
  <c r="G278" i="14"/>
  <c r="G313" i="14"/>
  <c r="G379" i="14"/>
  <c r="G36" i="14"/>
  <c r="G282" i="14"/>
  <c r="G163" i="14"/>
  <c r="G229" i="14"/>
  <c r="G82" i="14"/>
  <c r="G81" i="14"/>
  <c r="G199" i="14"/>
  <c r="G269" i="14"/>
  <c r="G104" i="14"/>
  <c r="G290" i="14"/>
  <c r="G352" i="14"/>
  <c r="G268" i="14"/>
  <c r="G387" i="14"/>
  <c r="G85" i="14"/>
  <c r="G154" i="14"/>
  <c r="G261" i="14"/>
  <c r="G142" i="14"/>
  <c r="G130" i="14"/>
  <c r="G276" i="14"/>
  <c r="G481" i="14"/>
  <c r="G307" i="14"/>
  <c r="G90" i="14"/>
  <c r="G333" i="14"/>
  <c r="G477" i="14"/>
  <c r="G64" i="14"/>
  <c r="G200" i="14"/>
  <c r="G190" i="14"/>
  <c r="G230" i="14"/>
  <c r="G11" i="14"/>
  <c r="G188" i="14"/>
  <c r="G321" i="14"/>
  <c r="G174" i="14"/>
  <c r="G191" i="14"/>
  <c r="G451" i="14"/>
  <c r="G33" i="14"/>
  <c r="G233" i="14"/>
  <c r="G294" i="14"/>
  <c r="G281" i="14"/>
  <c r="G272" i="14"/>
  <c r="G150" i="14"/>
  <c r="G116" i="14"/>
  <c r="G460" i="14"/>
  <c r="G239" i="14"/>
  <c r="G447" i="14"/>
  <c r="G493" i="14"/>
  <c r="G27" i="14"/>
  <c r="G21" i="14"/>
  <c r="G487" i="14"/>
  <c r="G8" i="14"/>
  <c r="G414" i="14"/>
  <c r="G413" i="14"/>
  <c r="G396" i="14"/>
  <c r="G170" i="14"/>
  <c r="G474" i="14"/>
  <c r="G257" i="14"/>
  <c r="G246" i="14"/>
  <c r="G20" i="14"/>
  <c r="G351" i="14"/>
  <c r="G349" i="14"/>
  <c r="G411" i="14"/>
  <c r="G355" i="14"/>
  <c r="G322" i="14"/>
  <c r="G331" i="14"/>
  <c r="G256" i="14"/>
  <c r="G304" i="14"/>
  <c r="G309" i="14"/>
  <c r="G356" i="14"/>
  <c r="G224" i="14"/>
  <c r="G183" i="14"/>
  <c r="G131" i="14"/>
  <c r="G340" i="14"/>
  <c r="G332" i="14"/>
  <c r="G231" i="14"/>
  <c r="G166" i="14"/>
  <c r="G215" i="14"/>
  <c r="G445" i="14"/>
  <c r="G486" i="14"/>
  <c r="G472" i="14"/>
  <c r="G450" i="14"/>
  <c r="G320" i="14"/>
  <c r="G236" i="14"/>
  <c r="G87" i="14"/>
  <c r="G500" i="14"/>
  <c r="G471" i="14"/>
  <c r="G318" i="14"/>
  <c r="G303" i="14"/>
  <c r="G51" i="14"/>
  <c r="G412" i="14"/>
  <c r="G454" i="14"/>
  <c r="G93" i="14"/>
  <c r="G173" i="14"/>
  <c r="G442" i="14"/>
  <c r="G449" i="14"/>
  <c r="G56" i="14"/>
  <c r="G295" i="14"/>
  <c r="G136" i="14"/>
  <c r="G60" i="14"/>
  <c r="G179" i="14"/>
  <c r="G6" i="14"/>
  <c r="G277" i="14"/>
  <c r="G108" i="14"/>
  <c r="G100" i="14"/>
  <c r="G115" i="14"/>
  <c r="G202" i="14"/>
  <c r="G220" i="14"/>
  <c r="G260" i="14"/>
  <c r="G402" i="14"/>
  <c r="G498" i="14"/>
  <c r="G265" i="14"/>
  <c r="G389" i="14"/>
  <c r="G271" i="14"/>
  <c r="G395" i="14"/>
  <c r="G377" i="14"/>
  <c r="G255" i="14"/>
  <c r="G339" i="14"/>
  <c r="G237" i="14"/>
  <c r="G405" i="14"/>
  <c r="G132" i="14"/>
  <c r="G446" i="14"/>
  <c r="G479" i="14"/>
  <c r="G374" i="14"/>
  <c r="G70" i="14"/>
  <c r="G279" i="14"/>
  <c r="G388" i="14"/>
  <c r="G433" i="14"/>
  <c r="G354" i="14"/>
  <c r="G439" i="14"/>
  <c r="G225" i="14"/>
  <c r="G250" i="14"/>
  <c r="G165" i="14"/>
  <c r="G301" i="14"/>
  <c r="G299" i="14"/>
  <c r="G476" i="14"/>
  <c r="G5" i="14"/>
  <c r="G473" i="14"/>
  <c r="G223" i="14"/>
  <c r="G50" i="14"/>
  <c r="G494" i="14"/>
  <c r="G306" i="14"/>
  <c r="G226" i="14"/>
  <c r="G319" i="14"/>
  <c r="G84" i="14"/>
  <c r="G419" i="14"/>
  <c r="G397" i="14"/>
  <c r="G475" i="14"/>
  <c r="G129" i="14"/>
  <c r="G153" i="14"/>
  <c r="G10" i="14"/>
  <c r="G362" i="14"/>
  <c r="G346" i="14"/>
  <c r="G161" i="14"/>
  <c r="G407" i="14"/>
  <c r="G335" i="14"/>
  <c r="G232" i="14"/>
  <c r="G201" i="14"/>
  <c r="G342" i="14"/>
  <c r="G327" i="14"/>
  <c r="G338" i="14"/>
  <c r="G267" i="14"/>
  <c r="G465" i="14"/>
  <c r="G208" i="14"/>
  <c r="G280" i="14"/>
  <c r="G52" i="14"/>
  <c r="G72" i="14"/>
  <c r="G302" i="14"/>
  <c r="G134" i="14"/>
  <c r="G459" i="14"/>
  <c r="G47" i="14"/>
  <c r="G196" i="14"/>
  <c r="G360" i="14"/>
  <c r="G461" i="14"/>
  <c r="G55" i="14"/>
  <c r="G438" i="14"/>
  <c r="G375" i="14"/>
  <c r="G485" i="14"/>
  <c r="G248" i="14"/>
  <c r="G495" i="14"/>
  <c r="G468" i="14"/>
  <c r="G426" i="14"/>
  <c r="G297" i="14"/>
  <c r="G57" i="14"/>
  <c r="G207" i="14"/>
  <c r="G418" i="14"/>
  <c r="G244" i="14"/>
  <c r="G401" i="14"/>
  <c r="G89" i="14"/>
  <c r="G385" i="14"/>
  <c r="G410" i="14"/>
  <c r="G328" i="14"/>
  <c r="G45" i="14"/>
  <c r="G222" i="14"/>
  <c r="G49" i="14"/>
  <c r="G35" i="14"/>
  <c r="G441" i="14"/>
  <c r="G245" i="14"/>
  <c r="G58" i="14"/>
  <c r="G376" i="14"/>
  <c r="G490" i="14"/>
  <c r="G262" i="14"/>
  <c r="G270" i="14"/>
  <c r="G254" i="14"/>
  <c r="G353" i="14"/>
  <c r="G365" i="14"/>
  <c r="G107" i="14"/>
  <c r="G187" i="14"/>
  <c r="G484" i="14"/>
  <c r="G497" i="14"/>
  <c r="G496" i="14"/>
  <c r="G431" i="14"/>
  <c r="G437" i="14"/>
  <c r="G363" i="14"/>
  <c r="G492" i="14"/>
  <c r="G359" i="14"/>
  <c r="G118" i="14"/>
  <c r="G403" i="14"/>
  <c r="G210" i="14"/>
  <c r="G453" i="14"/>
  <c r="G92" i="14"/>
  <c r="G391" i="14"/>
  <c r="G406" i="14"/>
  <c r="G478" i="14"/>
  <c r="G13" i="14"/>
  <c r="G310" i="14"/>
  <c r="G119" i="14"/>
  <c r="G288" i="14"/>
  <c r="G428" i="14"/>
  <c r="G291" i="14"/>
  <c r="G37" i="14"/>
  <c r="G390" i="14"/>
  <c r="G358" i="14"/>
  <c r="G499" i="14"/>
  <c r="G286" i="14"/>
  <c r="G398" i="14"/>
  <c r="G19" i="14"/>
  <c r="G480" i="14"/>
  <c r="G373" i="14"/>
  <c r="G386" i="14"/>
  <c r="G314" i="14"/>
  <c r="G157" i="14"/>
  <c r="G9" i="14"/>
  <c r="G167" i="14"/>
  <c r="G384" i="14"/>
  <c r="G24" i="14"/>
  <c r="G2" i="14"/>
  <c r="Q501" i="12" l="1"/>
  <c r="F2" i="4"/>
  <c r="D3" i="10" l="1"/>
  <c r="BC3" i="2"/>
  <c r="D3" i="2"/>
  <c r="E3" i="2"/>
  <c r="F3" i="2"/>
  <c r="G3" i="2"/>
  <c r="H3" i="2"/>
  <c r="C24" i="7" l="1"/>
  <c r="I3" i="4" l="1"/>
  <c r="J3" i="4"/>
  <c r="K3" i="4"/>
  <c r="I4" i="4"/>
  <c r="J4" i="4"/>
  <c r="K4" i="4"/>
  <c r="I5" i="4"/>
  <c r="J5" i="4"/>
  <c r="K5" i="4"/>
  <c r="I6" i="4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I11" i="4"/>
  <c r="J11" i="4"/>
  <c r="K11" i="4"/>
  <c r="I12" i="4"/>
  <c r="J12" i="4"/>
  <c r="K12" i="4"/>
  <c r="I13" i="4"/>
  <c r="J13" i="4"/>
  <c r="K13" i="4"/>
  <c r="I14" i="4"/>
  <c r="J14" i="4"/>
  <c r="K14" i="4"/>
  <c r="I15" i="4"/>
  <c r="J15" i="4"/>
  <c r="K15" i="4"/>
  <c r="I16" i="4"/>
  <c r="J16" i="4"/>
  <c r="K16" i="4"/>
  <c r="I17" i="4"/>
  <c r="J17" i="4"/>
  <c r="K17" i="4"/>
  <c r="I18" i="4"/>
  <c r="J18" i="4"/>
  <c r="K18" i="4"/>
  <c r="I19" i="4"/>
  <c r="J19" i="4"/>
  <c r="K19" i="4"/>
  <c r="I20" i="4"/>
  <c r="J20" i="4"/>
  <c r="K20" i="4"/>
  <c r="I21" i="4"/>
  <c r="J21" i="4"/>
  <c r="K21" i="4"/>
  <c r="I22" i="4"/>
  <c r="J22" i="4"/>
  <c r="K22" i="4"/>
  <c r="I23" i="4"/>
  <c r="J23" i="4"/>
  <c r="K23" i="4"/>
  <c r="I24" i="4"/>
  <c r="J24" i="4"/>
  <c r="K24" i="4"/>
  <c r="I25" i="4"/>
  <c r="J25" i="4"/>
  <c r="K25" i="4"/>
  <c r="I26" i="4"/>
  <c r="J26" i="4"/>
  <c r="K26" i="4"/>
  <c r="I27" i="4"/>
  <c r="J27" i="4"/>
  <c r="K27" i="4"/>
  <c r="I28" i="4"/>
  <c r="J28" i="4"/>
  <c r="K28" i="4"/>
  <c r="I29" i="4"/>
  <c r="J29" i="4"/>
  <c r="K29" i="4"/>
  <c r="I30" i="4"/>
  <c r="J30" i="4"/>
  <c r="K30" i="4"/>
  <c r="I31" i="4"/>
  <c r="J31" i="4"/>
  <c r="K31" i="4"/>
  <c r="I32" i="4"/>
  <c r="J32" i="4"/>
  <c r="K32" i="4"/>
  <c r="I33" i="4"/>
  <c r="J33" i="4"/>
  <c r="K33" i="4"/>
  <c r="I34" i="4"/>
  <c r="J34" i="4"/>
  <c r="K34" i="4"/>
  <c r="I35" i="4"/>
  <c r="J35" i="4"/>
  <c r="K35" i="4"/>
  <c r="I36" i="4"/>
  <c r="J36" i="4"/>
  <c r="K36" i="4"/>
  <c r="I37" i="4"/>
  <c r="J37" i="4"/>
  <c r="K37" i="4"/>
  <c r="I38" i="4"/>
  <c r="J38" i="4"/>
  <c r="K38" i="4"/>
  <c r="I39" i="4"/>
  <c r="J39" i="4"/>
  <c r="K39" i="4"/>
  <c r="I40" i="4"/>
  <c r="J40" i="4"/>
  <c r="K40" i="4"/>
  <c r="I41" i="4"/>
  <c r="J41" i="4"/>
  <c r="K41" i="4"/>
  <c r="I42" i="4"/>
  <c r="J42" i="4"/>
  <c r="K42" i="4"/>
  <c r="I43" i="4"/>
  <c r="J43" i="4"/>
  <c r="K43" i="4"/>
  <c r="I44" i="4"/>
  <c r="J44" i="4"/>
  <c r="K44" i="4"/>
  <c r="I45" i="4"/>
  <c r="J45" i="4"/>
  <c r="K45" i="4"/>
  <c r="I46" i="4"/>
  <c r="J46" i="4"/>
  <c r="K46" i="4"/>
  <c r="I47" i="4"/>
  <c r="J47" i="4"/>
  <c r="K47" i="4"/>
  <c r="I48" i="4"/>
  <c r="J48" i="4"/>
  <c r="K48" i="4"/>
  <c r="I49" i="4"/>
  <c r="J49" i="4"/>
  <c r="K49" i="4"/>
  <c r="I50" i="4"/>
  <c r="J50" i="4"/>
  <c r="K50" i="4"/>
  <c r="I51" i="4"/>
  <c r="J51" i="4"/>
  <c r="K51" i="4"/>
  <c r="I52" i="4"/>
  <c r="J52" i="4"/>
  <c r="K52" i="4"/>
  <c r="K2" i="4"/>
  <c r="J2" i="4"/>
  <c r="I2" i="4"/>
  <c r="H2" i="4"/>
  <c r="T2" i="4" l="1"/>
  <c r="S4" i="6" s="1"/>
  <c r="L2" i="4"/>
  <c r="S2" i="4" s="1"/>
  <c r="O53" i="6" s="1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H34" i="4" l="1"/>
  <c r="T34" i="4" s="1"/>
  <c r="S10" i="6" s="1"/>
  <c r="B31" i="7" l="1"/>
  <c r="B30" i="7"/>
  <c r="B3" i="2" l="1"/>
  <c r="C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3" i="2"/>
  <c r="K53" i="4" l="1"/>
  <c r="J29" i="7"/>
  <c r="B29" i="7" l="1"/>
  <c r="J28" i="7"/>
  <c r="J53" i="4" l="1"/>
  <c r="G6" i="11"/>
  <c r="G8" i="11"/>
  <c r="G5" i="11"/>
  <c r="G3" i="11"/>
  <c r="G7" i="11"/>
  <c r="G4" i="11"/>
  <c r="G9" i="11"/>
  <c r="B32" i="7" l="1"/>
  <c r="J30" i="7"/>
  <c r="I8" i="11"/>
  <c r="I3" i="11"/>
  <c r="J31" i="7" l="1"/>
  <c r="I4" i="11"/>
  <c r="H10" i="11"/>
  <c r="G10" i="11"/>
  <c r="I10" i="11" l="1"/>
  <c r="E53" i="4"/>
  <c r="I7" i="11" l="1"/>
  <c r="I6" i="11"/>
  <c r="I5" i="11"/>
  <c r="C30" i="7" l="1"/>
  <c r="D30" i="7" s="1"/>
  <c r="C29" i="7"/>
  <c r="D29" i="7" s="1"/>
  <c r="E180" i="10"/>
  <c r="E55" i="10"/>
  <c r="E21" i="10"/>
  <c r="E312" i="10"/>
  <c r="E102" i="10"/>
  <c r="E313" i="10"/>
  <c r="E345" i="10"/>
  <c r="E457" i="10"/>
  <c r="E148" i="10"/>
  <c r="E332" i="10"/>
  <c r="E354" i="10"/>
  <c r="E441" i="10"/>
  <c r="E117" i="10"/>
  <c r="E478" i="10"/>
  <c r="E235" i="10"/>
  <c r="E449" i="10"/>
  <c r="E326" i="10"/>
  <c r="E5" i="10"/>
  <c r="E272" i="10"/>
  <c r="E68" i="10"/>
  <c r="E450" i="10"/>
  <c r="E151" i="10"/>
  <c r="E256" i="10"/>
  <c r="E419" i="10"/>
  <c r="E488" i="10"/>
  <c r="E138" i="10"/>
  <c r="E435" i="10"/>
  <c r="E485" i="10"/>
  <c r="E44" i="10"/>
  <c r="E207" i="10"/>
  <c r="E195" i="10"/>
  <c r="E119" i="10"/>
  <c r="E24" i="10"/>
  <c r="E275" i="10"/>
  <c r="E18" i="10"/>
  <c r="E91" i="10"/>
  <c r="E73" i="10"/>
  <c r="E160" i="10"/>
  <c r="E161" i="10"/>
  <c r="E6" i="10"/>
  <c r="E173" i="10"/>
  <c r="E193" i="10"/>
  <c r="E25" i="10"/>
  <c r="E19" i="10"/>
  <c r="E40" i="10"/>
  <c r="E130" i="10"/>
  <c r="E129" i="10"/>
  <c r="E383" i="10"/>
  <c r="E88" i="10"/>
  <c r="E163" i="10"/>
  <c r="E331" i="10"/>
  <c r="E36" i="10"/>
  <c r="E157" i="10"/>
  <c r="E23" i="10"/>
  <c r="E103" i="10"/>
  <c r="E30" i="10"/>
  <c r="E320" i="10"/>
  <c r="E296" i="10"/>
  <c r="E16" i="10"/>
  <c r="E38" i="10"/>
  <c r="E87" i="10"/>
  <c r="E244" i="10"/>
  <c r="E67" i="10"/>
  <c r="E15" i="10"/>
  <c r="E347" i="10"/>
  <c r="E7" i="10"/>
  <c r="E480" i="10"/>
  <c r="E150" i="10"/>
  <c r="E31" i="10"/>
  <c r="E390" i="10"/>
  <c r="E414" i="10"/>
  <c r="E149" i="10"/>
  <c r="E380" i="10"/>
  <c r="E376" i="10"/>
  <c r="E104" i="10"/>
  <c r="E94" i="10"/>
  <c r="E47" i="10"/>
  <c r="E181" i="10"/>
  <c r="E218" i="10"/>
  <c r="E45" i="10"/>
  <c r="E225" i="10"/>
  <c r="E153" i="10"/>
  <c r="E63" i="10"/>
  <c r="E61" i="10"/>
  <c r="E75" i="10"/>
  <c r="E3" i="10"/>
  <c r="E20" i="10"/>
  <c r="E212" i="10"/>
  <c r="E254" i="10"/>
  <c r="E288" i="10"/>
  <c r="E72" i="10"/>
  <c r="E428" i="10"/>
  <c r="E270" i="10"/>
  <c r="E291" i="10"/>
  <c r="E154" i="10"/>
  <c r="E222" i="10"/>
  <c r="E66" i="10"/>
  <c r="E396" i="10"/>
  <c r="E34" i="10"/>
  <c r="E330" i="10"/>
  <c r="E344" i="10"/>
  <c r="E101" i="10"/>
  <c r="E418" i="10"/>
  <c r="E108" i="10"/>
  <c r="E49" i="10"/>
  <c r="E309" i="10"/>
  <c r="E284" i="10"/>
  <c r="E158" i="10"/>
  <c r="E236" i="10"/>
  <c r="E11" i="10"/>
  <c r="E262" i="10"/>
  <c r="E50" i="10"/>
  <c r="E192" i="10"/>
  <c r="E301" i="10"/>
  <c r="E13" i="10"/>
  <c r="E413" i="10"/>
  <c r="E217" i="10"/>
  <c r="E481" i="10"/>
  <c r="E56" i="10"/>
  <c r="E164" i="10"/>
  <c r="E211" i="10"/>
  <c r="E371" i="10"/>
  <c r="E190" i="10"/>
  <c r="E358" i="10"/>
  <c r="E454" i="10"/>
  <c r="E70" i="10"/>
  <c r="E337" i="10"/>
  <c r="E285" i="10"/>
  <c r="E357" i="10"/>
  <c r="E137" i="10"/>
  <c r="E265" i="10"/>
  <c r="E57" i="10"/>
  <c r="E327" i="10"/>
  <c r="E2" i="10"/>
  <c r="E258" i="10"/>
  <c r="E143" i="10"/>
  <c r="E472" i="10"/>
  <c r="E64" i="10"/>
  <c r="E98" i="10"/>
  <c r="E499" i="10"/>
  <c r="E389" i="10"/>
  <c r="E333" i="10"/>
  <c r="E491" i="10"/>
  <c r="E276" i="10"/>
  <c r="E384" i="10"/>
  <c r="E495" i="10"/>
  <c r="E431" i="10"/>
  <c r="E246" i="10"/>
  <c r="E359" i="10"/>
  <c r="E406" i="10"/>
  <c r="E393" i="10"/>
  <c r="E440" i="10"/>
  <c r="E493" i="10"/>
  <c r="E463" i="10"/>
  <c r="E287" i="10"/>
  <c r="E315" i="10"/>
  <c r="E234" i="10"/>
  <c r="E213" i="10"/>
  <c r="E177" i="10"/>
  <c r="E277" i="10"/>
  <c r="E221" i="10"/>
  <c r="E316" i="10"/>
  <c r="E422" i="10"/>
  <c r="E200" i="10"/>
  <c r="E292" i="10"/>
  <c r="E188" i="10"/>
  <c r="E202" i="10"/>
  <c r="E314" i="10"/>
  <c r="E458" i="10"/>
  <c r="E215" i="10"/>
  <c r="E169" i="10"/>
  <c r="E115" i="10"/>
  <c r="E107" i="10"/>
  <c r="E135" i="10"/>
  <c r="E245" i="10"/>
  <c r="E498" i="10"/>
  <c r="E162" i="10"/>
  <c r="E425" i="10"/>
  <c r="E111" i="10"/>
  <c r="E69" i="10"/>
  <c r="E226" i="10"/>
  <c r="E372" i="10"/>
  <c r="E470" i="10"/>
  <c r="E360" i="10"/>
  <c r="E185" i="10"/>
  <c r="E251" i="10"/>
  <c r="E196" i="10"/>
  <c r="E89" i="10"/>
  <c r="E52" i="10"/>
  <c r="E27" i="10"/>
  <c r="E306" i="10"/>
  <c r="E9" i="10"/>
  <c r="E399" i="10"/>
  <c r="E65" i="10"/>
  <c r="E368" i="10"/>
  <c r="E395" i="10"/>
  <c r="E176" i="10"/>
  <c r="E159" i="10"/>
  <c r="E448" i="10"/>
  <c r="E62" i="10"/>
  <c r="E280" i="10"/>
  <c r="E334" i="10"/>
  <c r="E420" i="10"/>
  <c r="E238" i="10"/>
  <c r="E404" i="10"/>
  <c r="E197" i="10"/>
  <c r="E17" i="10"/>
  <c r="E444" i="10"/>
  <c r="E112" i="10"/>
  <c r="E286" i="10"/>
  <c r="E401" i="10"/>
  <c r="E74" i="10"/>
  <c r="E281" i="10"/>
  <c r="E370" i="10"/>
  <c r="E409" i="10"/>
  <c r="E198" i="10"/>
  <c r="E377" i="10"/>
  <c r="E257" i="10"/>
  <c r="E84" i="10"/>
  <c r="E411" i="10"/>
  <c r="E451" i="10"/>
  <c r="E120" i="10"/>
  <c r="E29" i="10"/>
  <c r="E338" i="10"/>
  <c r="E249" i="10"/>
  <c r="E255" i="10"/>
  <c r="E318" i="10"/>
  <c r="E81" i="10"/>
  <c r="E203" i="10"/>
  <c r="E124" i="10"/>
  <c r="E99" i="10"/>
  <c r="E199" i="10"/>
  <c r="E28" i="10"/>
  <c r="E460" i="10"/>
  <c r="E253" i="10"/>
  <c r="E267" i="10"/>
  <c r="E459" i="10"/>
  <c r="E232" i="10"/>
  <c r="E289" i="10"/>
  <c r="E240" i="10"/>
  <c r="E152" i="10"/>
  <c r="E82" i="10"/>
  <c r="E43" i="10"/>
  <c r="E4" i="10"/>
  <c r="E297" i="10"/>
  <c r="E26" i="10"/>
  <c r="E386" i="10"/>
  <c r="E127" i="10"/>
  <c r="E125" i="10"/>
  <c r="E261" i="10"/>
  <c r="E442" i="10"/>
  <c r="E48" i="10"/>
  <c r="E71" i="10"/>
  <c r="E465" i="10"/>
  <c r="E464" i="10"/>
  <c r="E375" i="10"/>
  <c r="E80" i="10"/>
  <c r="E388" i="10"/>
  <c r="E402" i="10"/>
  <c r="E205" i="10"/>
  <c r="E336" i="10"/>
  <c r="E231" i="10"/>
  <c r="E415" i="10"/>
  <c r="E328" i="10"/>
  <c r="E42" i="10"/>
  <c r="E39" i="10"/>
  <c r="E429" i="10"/>
  <c r="E269" i="10"/>
  <c r="E469" i="10"/>
  <c r="E456" i="10"/>
  <c r="E462" i="10"/>
  <c r="E412" i="10"/>
  <c r="E252" i="10"/>
  <c r="E189" i="10"/>
  <c r="E155" i="10"/>
  <c r="E32" i="10"/>
  <c r="E417" i="10"/>
  <c r="E145" i="10"/>
  <c r="E423" i="10"/>
  <c r="E407" i="10"/>
  <c r="E452" i="10"/>
  <c r="E497" i="10"/>
  <c r="E374" i="10"/>
  <c r="E489" i="10"/>
  <c r="E471" i="10"/>
  <c r="E307" i="10"/>
  <c r="E248" i="10"/>
  <c r="E308" i="10"/>
  <c r="E500" i="10"/>
  <c r="E351" i="10"/>
  <c r="E274" i="10"/>
  <c r="E132" i="10"/>
  <c r="E293" i="10"/>
  <c r="E468" i="10"/>
  <c r="E206" i="10"/>
  <c r="E437" i="10"/>
  <c r="E128" i="10"/>
  <c r="E142" i="10"/>
  <c r="E403" i="10"/>
  <c r="E156" i="10"/>
  <c r="E239" i="10"/>
  <c r="E426" i="10"/>
  <c r="E405" i="10"/>
  <c r="E343" i="10"/>
  <c r="E349" i="10"/>
  <c r="E263" i="10"/>
  <c r="E33" i="10"/>
  <c r="E92" i="10"/>
  <c r="E279" i="10"/>
  <c r="E304" i="10"/>
  <c r="E14" i="10"/>
  <c r="E83" i="10"/>
  <c r="E335" i="10"/>
  <c r="E447" i="10"/>
  <c r="E224" i="10"/>
  <c r="E436" i="10"/>
  <c r="E298" i="10"/>
  <c r="E278" i="10"/>
  <c r="E356" i="10"/>
  <c r="E348" i="10"/>
  <c r="E170" i="10"/>
  <c r="E250" i="10"/>
  <c r="E443" i="10"/>
  <c r="E178" i="10"/>
  <c r="E141" i="10"/>
  <c r="E369" i="10"/>
  <c r="E264" i="10"/>
  <c r="E60" i="10"/>
  <c r="E144" i="10"/>
  <c r="E116" i="10"/>
  <c r="E147" i="10"/>
  <c r="E22" i="10"/>
  <c r="E243" i="10"/>
  <c r="E416" i="10"/>
  <c r="E273" i="10"/>
  <c r="E319" i="10"/>
  <c r="E109" i="10"/>
  <c r="E397" i="10"/>
  <c r="E299" i="10"/>
  <c r="E341" i="10"/>
  <c r="E54" i="10"/>
  <c r="E322" i="10"/>
  <c r="E438" i="10"/>
  <c r="E241" i="10"/>
  <c r="E237" i="10"/>
  <c r="E201" i="10"/>
  <c r="E95" i="10"/>
  <c r="E496" i="10"/>
  <c r="E126" i="10"/>
  <c r="E223" i="10"/>
  <c r="E247" i="10"/>
  <c r="E110" i="10"/>
  <c r="E455" i="10"/>
  <c r="E300" i="10"/>
  <c r="E494" i="10"/>
  <c r="E361" i="10"/>
  <c r="E484" i="10"/>
  <c r="E453" i="10"/>
  <c r="E373" i="10"/>
  <c r="E165" i="10"/>
  <c r="E439" i="10"/>
  <c r="E477" i="10"/>
  <c r="E483" i="10"/>
  <c r="E461" i="10"/>
  <c r="E391" i="10"/>
  <c r="E432" i="10"/>
  <c r="E12" i="10"/>
  <c r="E78" i="10"/>
  <c r="E482" i="10"/>
  <c r="E479" i="10"/>
  <c r="E227" i="10"/>
  <c r="E366" i="10"/>
  <c r="E46" i="10"/>
  <c r="E93" i="10"/>
  <c r="E233" i="10"/>
  <c r="E175" i="10"/>
  <c r="E475" i="10"/>
  <c r="E363" i="10"/>
  <c r="E208" i="10"/>
  <c r="E487" i="10"/>
  <c r="E58" i="10"/>
  <c r="E381" i="10"/>
  <c r="E466" i="10"/>
  <c r="E476" i="10"/>
  <c r="E394" i="10"/>
  <c r="E228" i="10"/>
  <c r="E303" i="10"/>
  <c r="E216" i="10"/>
  <c r="E214" i="10"/>
  <c r="E266" i="10"/>
  <c r="E172" i="10"/>
  <c r="E365" i="10"/>
  <c r="E352" i="10"/>
  <c r="E310" i="10"/>
  <c r="E204" i="10"/>
  <c r="E86" i="10"/>
  <c r="E387" i="10"/>
  <c r="E168" i="10"/>
  <c r="E339" i="10"/>
  <c r="E121" i="10"/>
  <c r="E53" i="10"/>
  <c r="E446" i="10"/>
  <c r="E229" i="10"/>
  <c r="E473" i="10"/>
  <c r="E210" i="10"/>
  <c r="E340" i="10"/>
  <c r="E35" i="10"/>
  <c r="E311" i="10"/>
  <c r="E79" i="10"/>
  <c r="E321" i="10"/>
  <c r="E186" i="10"/>
  <c r="E398" i="10"/>
  <c r="E445" i="10"/>
  <c r="E433" i="10"/>
  <c r="E362" i="10"/>
  <c r="E90" i="10"/>
  <c r="E382" i="10"/>
  <c r="E282" i="10"/>
  <c r="E467" i="10"/>
  <c r="E350" i="10"/>
  <c r="E353" i="10"/>
  <c r="E427" i="10"/>
  <c r="E367" i="10"/>
  <c r="E392" i="10"/>
  <c r="E317" i="10"/>
  <c r="E385" i="10"/>
  <c r="E140" i="10"/>
  <c r="E136" i="10"/>
  <c r="E271" i="10"/>
  <c r="E342" i="10"/>
  <c r="E259" i="10"/>
  <c r="E219" i="10"/>
  <c r="E8" i="10"/>
  <c r="E85" i="10"/>
  <c r="E490" i="10"/>
  <c r="E378" i="10"/>
  <c r="E492" i="10"/>
  <c r="E183" i="10"/>
  <c r="E41" i="10"/>
  <c r="E77" i="10"/>
  <c r="E10" i="10"/>
  <c r="E133" i="10"/>
  <c r="E346" i="10"/>
  <c r="E97" i="10"/>
  <c r="E106" i="10"/>
  <c r="E171" i="10"/>
  <c r="E324" i="10"/>
  <c r="E474" i="10"/>
  <c r="E166" i="10"/>
  <c r="E364" i="10"/>
  <c r="E295" i="10"/>
  <c r="E424" i="10"/>
  <c r="E486" i="10"/>
  <c r="E268" i="10"/>
  <c r="E329" i="10"/>
  <c r="E421" i="10"/>
  <c r="E290" i="10"/>
  <c r="E305" i="10"/>
  <c r="E410" i="10"/>
  <c r="E430" i="10"/>
  <c r="E434" i="10"/>
  <c r="E230" i="10"/>
  <c r="E294" i="10"/>
  <c r="E379" i="10"/>
  <c r="E242" i="10"/>
  <c r="E323" i="10"/>
  <c r="E100" i="10"/>
  <c r="E194" i="10"/>
  <c r="E302" i="10"/>
  <c r="E408" i="10"/>
  <c r="E118" i="10"/>
  <c r="E191" i="10"/>
  <c r="E146" i="10"/>
  <c r="E182" i="10"/>
  <c r="E184" i="10"/>
  <c r="E51" i="10"/>
  <c r="E325" i="10"/>
  <c r="E179" i="10"/>
  <c r="E123" i="10"/>
  <c r="E134" i="10"/>
  <c r="E283" i="10"/>
  <c r="E220" i="10"/>
  <c r="E355" i="10"/>
  <c r="E260" i="10"/>
  <c r="E400" i="10"/>
  <c r="E114" i="10"/>
  <c r="E37" i="10"/>
  <c r="E131" i="10"/>
  <c r="E76" i="10"/>
  <c r="E139" i="10"/>
  <c r="E187" i="10"/>
  <c r="E174" i="10"/>
  <c r="E167" i="10"/>
  <c r="E59" i="10"/>
  <c r="E122" i="10"/>
  <c r="E209" i="10"/>
  <c r="E96" i="10"/>
  <c r="E105" i="10"/>
  <c r="E113" i="10"/>
  <c r="E29" i="7" l="1"/>
  <c r="E502" i="10"/>
  <c r="B36" i="7"/>
  <c r="C36" i="7" s="1"/>
  <c r="D36" i="7" s="1"/>
  <c r="E36" i="7" s="1"/>
  <c r="B35" i="7"/>
  <c r="C35" i="7" s="1"/>
  <c r="D35" i="7" s="1"/>
  <c r="E35" i="7" s="1"/>
  <c r="G35" i="7" l="1"/>
  <c r="F35" i="7"/>
  <c r="G36" i="7"/>
  <c r="F36" i="7"/>
  <c r="D180" i="10"/>
  <c r="D55" i="10"/>
  <c r="D21" i="10"/>
  <c r="D312" i="10"/>
  <c r="D102" i="10"/>
  <c r="D313" i="10"/>
  <c r="D345" i="10"/>
  <c r="D457" i="10"/>
  <c r="D148" i="10"/>
  <c r="D332" i="10"/>
  <c r="D354" i="10"/>
  <c r="D441" i="10"/>
  <c r="D117" i="10"/>
  <c r="D478" i="10"/>
  <c r="D235" i="10"/>
  <c r="D449" i="10"/>
  <c r="D326" i="10"/>
  <c r="D5" i="10"/>
  <c r="D272" i="10"/>
  <c r="D68" i="10"/>
  <c r="D450" i="10"/>
  <c r="D151" i="10"/>
  <c r="D256" i="10"/>
  <c r="D419" i="10"/>
  <c r="D488" i="10"/>
  <c r="D138" i="10"/>
  <c r="D435" i="10"/>
  <c r="D485" i="10"/>
  <c r="D44" i="10"/>
  <c r="D207" i="10"/>
  <c r="D195" i="10"/>
  <c r="D119" i="10"/>
  <c r="D24" i="10"/>
  <c r="D275" i="10"/>
  <c r="D18" i="10"/>
  <c r="D91" i="10"/>
  <c r="D73" i="10"/>
  <c r="D160" i="10"/>
  <c r="D161" i="10"/>
  <c r="D6" i="10"/>
  <c r="D173" i="10"/>
  <c r="D193" i="10"/>
  <c r="D25" i="10"/>
  <c r="D19" i="10"/>
  <c r="D40" i="10"/>
  <c r="D130" i="10"/>
  <c r="D129" i="10"/>
  <c r="D383" i="10"/>
  <c r="D88" i="10"/>
  <c r="D163" i="10"/>
  <c r="D331" i="10"/>
  <c r="D36" i="10"/>
  <c r="D157" i="10"/>
  <c r="D23" i="10"/>
  <c r="D103" i="10"/>
  <c r="D30" i="10"/>
  <c r="D320" i="10"/>
  <c r="D296" i="10"/>
  <c r="D16" i="10"/>
  <c r="D38" i="10"/>
  <c r="D87" i="10"/>
  <c r="D244" i="10"/>
  <c r="D67" i="10"/>
  <c r="D15" i="10"/>
  <c r="D347" i="10"/>
  <c r="D7" i="10"/>
  <c r="D480" i="10"/>
  <c r="D150" i="10"/>
  <c r="D31" i="10"/>
  <c r="D390" i="10"/>
  <c r="D414" i="10"/>
  <c r="D149" i="10"/>
  <c r="D380" i="10"/>
  <c r="D376" i="10"/>
  <c r="D104" i="10"/>
  <c r="D94" i="10"/>
  <c r="D47" i="10"/>
  <c r="D181" i="10"/>
  <c r="D218" i="10"/>
  <c r="D45" i="10"/>
  <c r="D225" i="10"/>
  <c r="D153" i="10"/>
  <c r="D63" i="10"/>
  <c r="D61" i="10"/>
  <c r="D75" i="10"/>
  <c r="D20" i="10"/>
  <c r="D212" i="10"/>
  <c r="D254" i="10"/>
  <c r="D288" i="10"/>
  <c r="D72" i="10"/>
  <c r="D428" i="10"/>
  <c r="D270" i="10"/>
  <c r="D291" i="10"/>
  <c r="D154" i="10"/>
  <c r="D222" i="10"/>
  <c r="D66" i="10"/>
  <c r="D396" i="10"/>
  <c r="D34" i="10"/>
  <c r="D330" i="10"/>
  <c r="D344" i="10"/>
  <c r="D101" i="10"/>
  <c r="D418" i="10"/>
  <c r="D108" i="10"/>
  <c r="D49" i="10"/>
  <c r="D309" i="10"/>
  <c r="D284" i="10"/>
  <c r="D158" i="10"/>
  <c r="D236" i="10"/>
  <c r="D11" i="10"/>
  <c r="D262" i="10"/>
  <c r="D50" i="10"/>
  <c r="D192" i="10"/>
  <c r="D301" i="10"/>
  <c r="D13" i="10"/>
  <c r="D413" i="10"/>
  <c r="D217" i="10"/>
  <c r="D481" i="10"/>
  <c r="D56" i="10"/>
  <c r="D164" i="10"/>
  <c r="D211" i="10"/>
  <c r="D371" i="10"/>
  <c r="D190" i="10"/>
  <c r="D358" i="10"/>
  <c r="D454" i="10"/>
  <c r="D70" i="10"/>
  <c r="D337" i="10"/>
  <c r="D285" i="10"/>
  <c r="D357" i="10"/>
  <c r="D137" i="10"/>
  <c r="D265" i="10"/>
  <c r="D57" i="10"/>
  <c r="D327" i="10"/>
  <c r="D2" i="10"/>
  <c r="D258" i="10"/>
  <c r="D143" i="10"/>
  <c r="D472" i="10"/>
  <c r="D64" i="10"/>
  <c r="D98" i="10"/>
  <c r="D499" i="10"/>
  <c r="D389" i="10"/>
  <c r="D333" i="10"/>
  <c r="D491" i="10"/>
  <c r="D276" i="10"/>
  <c r="D384" i="10"/>
  <c r="D495" i="10"/>
  <c r="D431" i="10"/>
  <c r="D246" i="10"/>
  <c r="D359" i="10"/>
  <c r="D406" i="10"/>
  <c r="D393" i="10"/>
  <c r="D440" i="10"/>
  <c r="D493" i="10"/>
  <c r="D463" i="10"/>
  <c r="D287" i="10"/>
  <c r="D315" i="10"/>
  <c r="D234" i="10"/>
  <c r="D213" i="10"/>
  <c r="D177" i="10"/>
  <c r="D277" i="10"/>
  <c r="D221" i="10"/>
  <c r="D316" i="10"/>
  <c r="D422" i="10"/>
  <c r="D200" i="10"/>
  <c r="D292" i="10"/>
  <c r="D188" i="10"/>
  <c r="D202" i="10"/>
  <c r="D314" i="10"/>
  <c r="D458" i="10"/>
  <c r="D215" i="10"/>
  <c r="D169" i="10"/>
  <c r="D115" i="10"/>
  <c r="D107" i="10"/>
  <c r="D135" i="10"/>
  <c r="D245" i="10"/>
  <c r="D498" i="10"/>
  <c r="D162" i="10"/>
  <c r="D425" i="10"/>
  <c r="D111" i="10"/>
  <c r="D69" i="10"/>
  <c r="D226" i="10"/>
  <c r="D372" i="10"/>
  <c r="D470" i="10"/>
  <c r="D360" i="10"/>
  <c r="D185" i="10"/>
  <c r="D251" i="10"/>
  <c r="D196" i="10"/>
  <c r="D89" i="10"/>
  <c r="D52" i="10"/>
  <c r="D27" i="10"/>
  <c r="D306" i="10"/>
  <c r="D9" i="10"/>
  <c r="D399" i="10"/>
  <c r="D65" i="10"/>
  <c r="D368" i="10"/>
  <c r="D395" i="10"/>
  <c r="D176" i="10"/>
  <c r="D159" i="10"/>
  <c r="D448" i="10"/>
  <c r="D62" i="10"/>
  <c r="D280" i="10"/>
  <c r="D334" i="10"/>
  <c r="D420" i="10"/>
  <c r="D238" i="10"/>
  <c r="D404" i="10"/>
  <c r="D197" i="10"/>
  <c r="D17" i="10"/>
  <c r="D444" i="10"/>
  <c r="D112" i="10"/>
  <c r="D286" i="10"/>
  <c r="D401" i="10"/>
  <c r="D74" i="10"/>
  <c r="D281" i="10"/>
  <c r="D370" i="10"/>
  <c r="D409" i="10"/>
  <c r="D198" i="10"/>
  <c r="D377" i="10"/>
  <c r="D257" i="10"/>
  <c r="D84" i="10"/>
  <c r="D411" i="10"/>
  <c r="D451" i="10"/>
  <c r="D120" i="10"/>
  <c r="D29" i="10"/>
  <c r="D338" i="10"/>
  <c r="D249" i="10"/>
  <c r="D255" i="10"/>
  <c r="D318" i="10"/>
  <c r="D81" i="10"/>
  <c r="D203" i="10"/>
  <c r="D124" i="10"/>
  <c r="D99" i="10"/>
  <c r="D199" i="10"/>
  <c r="D28" i="10"/>
  <c r="D460" i="10"/>
  <c r="D253" i="10"/>
  <c r="D267" i="10"/>
  <c r="D459" i="10"/>
  <c r="D232" i="10"/>
  <c r="D289" i="10"/>
  <c r="D240" i="10"/>
  <c r="D152" i="10"/>
  <c r="D82" i="10"/>
  <c r="D43" i="10"/>
  <c r="D4" i="10"/>
  <c r="D297" i="10"/>
  <c r="D26" i="10"/>
  <c r="D386" i="10"/>
  <c r="D127" i="10"/>
  <c r="D125" i="10"/>
  <c r="D261" i="10"/>
  <c r="D442" i="10"/>
  <c r="D48" i="10"/>
  <c r="D71" i="10"/>
  <c r="D465" i="10"/>
  <c r="D464" i="10"/>
  <c r="D375" i="10"/>
  <c r="D80" i="10"/>
  <c r="D388" i="10"/>
  <c r="D402" i="10"/>
  <c r="D205" i="10"/>
  <c r="D336" i="10"/>
  <c r="D231" i="10"/>
  <c r="D415" i="10"/>
  <c r="D328" i="10"/>
  <c r="D42" i="10"/>
  <c r="D39" i="10"/>
  <c r="D429" i="10"/>
  <c r="D269" i="10"/>
  <c r="D469" i="10"/>
  <c r="D456" i="10"/>
  <c r="D462" i="10"/>
  <c r="D412" i="10"/>
  <c r="D252" i="10"/>
  <c r="D189" i="10"/>
  <c r="D155" i="10"/>
  <c r="D32" i="10"/>
  <c r="D417" i="10"/>
  <c r="D145" i="10"/>
  <c r="D423" i="10"/>
  <c r="D407" i="10"/>
  <c r="D452" i="10"/>
  <c r="D497" i="10"/>
  <c r="D374" i="10"/>
  <c r="D489" i="10"/>
  <c r="D471" i="10"/>
  <c r="D307" i="10"/>
  <c r="D248" i="10"/>
  <c r="D308" i="10"/>
  <c r="D500" i="10"/>
  <c r="D351" i="10"/>
  <c r="D274" i="10"/>
  <c r="D132" i="10"/>
  <c r="D293" i="10"/>
  <c r="D468" i="10"/>
  <c r="D206" i="10"/>
  <c r="D437" i="10"/>
  <c r="D128" i="10"/>
  <c r="D142" i="10"/>
  <c r="D403" i="10"/>
  <c r="D156" i="10"/>
  <c r="D239" i="10"/>
  <c r="D426" i="10"/>
  <c r="D405" i="10"/>
  <c r="D343" i="10"/>
  <c r="D349" i="10"/>
  <c r="D263" i="10"/>
  <c r="D33" i="10"/>
  <c r="D92" i="10"/>
  <c r="D279" i="10"/>
  <c r="D304" i="10"/>
  <c r="D14" i="10"/>
  <c r="D83" i="10"/>
  <c r="D335" i="10"/>
  <c r="D447" i="10"/>
  <c r="D224" i="10"/>
  <c r="D436" i="10"/>
  <c r="D298" i="10"/>
  <c r="D278" i="10"/>
  <c r="D356" i="10"/>
  <c r="D348" i="10"/>
  <c r="D170" i="10"/>
  <c r="D250" i="10"/>
  <c r="D443" i="10"/>
  <c r="D178" i="10"/>
  <c r="D141" i="10"/>
  <c r="D369" i="10"/>
  <c r="D264" i="10"/>
  <c r="D60" i="10"/>
  <c r="D144" i="10"/>
  <c r="D116" i="10"/>
  <c r="D147" i="10"/>
  <c r="D22" i="10"/>
  <c r="D243" i="10"/>
  <c r="D416" i="10"/>
  <c r="D273" i="10"/>
  <c r="D319" i="10"/>
  <c r="D109" i="10"/>
  <c r="D397" i="10"/>
  <c r="D299" i="10"/>
  <c r="D341" i="10"/>
  <c r="D54" i="10"/>
  <c r="D322" i="10"/>
  <c r="D438" i="10"/>
  <c r="D241" i="10"/>
  <c r="D237" i="10"/>
  <c r="D201" i="10"/>
  <c r="D95" i="10"/>
  <c r="D496" i="10"/>
  <c r="D126" i="10"/>
  <c r="D223" i="10"/>
  <c r="D247" i="10"/>
  <c r="D110" i="10"/>
  <c r="D455" i="10"/>
  <c r="D300" i="10"/>
  <c r="D494" i="10"/>
  <c r="D361" i="10"/>
  <c r="D484" i="10"/>
  <c r="D453" i="10"/>
  <c r="D373" i="10"/>
  <c r="D165" i="10"/>
  <c r="D439" i="10"/>
  <c r="D477" i="10"/>
  <c r="D483" i="10"/>
  <c r="D461" i="10"/>
  <c r="D391" i="10"/>
  <c r="D432" i="10"/>
  <c r="D12" i="10"/>
  <c r="D78" i="10"/>
  <c r="D482" i="10"/>
  <c r="D479" i="10"/>
  <c r="D227" i="10"/>
  <c r="D366" i="10"/>
  <c r="D46" i="10"/>
  <c r="D93" i="10"/>
  <c r="D233" i="10"/>
  <c r="D175" i="10"/>
  <c r="D475" i="10"/>
  <c r="D363" i="10"/>
  <c r="D208" i="10"/>
  <c r="D487" i="10"/>
  <c r="D58" i="10"/>
  <c r="D381" i="10"/>
  <c r="D466" i="10"/>
  <c r="D476" i="10"/>
  <c r="D394" i="10"/>
  <c r="D228" i="10"/>
  <c r="D303" i="10"/>
  <c r="D216" i="10"/>
  <c r="D214" i="10"/>
  <c r="D266" i="10"/>
  <c r="D172" i="10"/>
  <c r="D365" i="10"/>
  <c r="D352" i="10"/>
  <c r="D310" i="10"/>
  <c r="D204" i="10"/>
  <c r="D86" i="10"/>
  <c r="D387" i="10"/>
  <c r="D168" i="10"/>
  <c r="D339" i="10"/>
  <c r="D121" i="10"/>
  <c r="D53" i="10"/>
  <c r="D446" i="10"/>
  <c r="D229" i="10"/>
  <c r="D473" i="10"/>
  <c r="D210" i="10"/>
  <c r="D340" i="10"/>
  <c r="D35" i="10"/>
  <c r="D311" i="10"/>
  <c r="D79" i="10"/>
  <c r="D321" i="10"/>
  <c r="D186" i="10"/>
  <c r="D398" i="10"/>
  <c r="D445" i="10"/>
  <c r="D433" i="10"/>
  <c r="D362" i="10"/>
  <c r="D90" i="10"/>
  <c r="D382" i="10"/>
  <c r="D282" i="10"/>
  <c r="D467" i="10"/>
  <c r="D350" i="10"/>
  <c r="D353" i="10"/>
  <c r="D427" i="10"/>
  <c r="D367" i="10"/>
  <c r="D392" i="10"/>
  <c r="D317" i="10"/>
  <c r="D385" i="10"/>
  <c r="D140" i="10"/>
  <c r="D136" i="10"/>
  <c r="D271" i="10"/>
  <c r="D342" i="10"/>
  <c r="D259" i="10"/>
  <c r="D219" i="10"/>
  <c r="D8" i="10"/>
  <c r="D85" i="10"/>
  <c r="D490" i="10"/>
  <c r="D378" i="10"/>
  <c r="D492" i="10"/>
  <c r="D183" i="10"/>
  <c r="D41" i="10"/>
  <c r="D77" i="10"/>
  <c r="D10" i="10"/>
  <c r="D133" i="10"/>
  <c r="D346" i="10"/>
  <c r="D97" i="10"/>
  <c r="D106" i="10"/>
  <c r="D171" i="10"/>
  <c r="D324" i="10"/>
  <c r="D474" i="10"/>
  <c r="D166" i="10"/>
  <c r="D364" i="10"/>
  <c r="D295" i="10"/>
  <c r="D424" i="10"/>
  <c r="D486" i="10"/>
  <c r="D268" i="10"/>
  <c r="D329" i="10"/>
  <c r="D421" i="10"/>
  <c r="D290" i="10"/>
  <c r="D305" i="10"/>
  <c r="D410" i="10"/>
  <c r="D430" i="10"/>
  <c r="D434" i="10"/>
  <c r="D230" i="10"/>
  <c r="D294" i="10"/>
  <c r="D379" i="10"/>
  <c r="D242" i="10"/>
  <c r="D323" i="10"/>
  <c r="D100" i="10"/>
  <c r="D194" i="10"/>
  <c r="D302" i="10"/>
  <c r="D408" i="10"/>
  <c r="D118" i="10"/>
  <c r="D191" i="10"/>
  <c r="D146" i="10"/>
  <c r="D182" i="10"/>
  <c r="D184" i="10"/>
  <c r="D51" i="10"/>
  <c r="D325" i="10"/>
  <c r="D179" i="10"/>
  <c r="D123" i="10"/>
  <c r="D134" i="10"/>
  <c r="D283" i="10"/>
  <c r="D220" i="10"/>
  <c r="D355" i="10"/>
  <c r="D260" i="10"/>
  <c r="D400" i="10"/>
  <c r="D114" i="10"/>
  <c r="D37" i="10"/>
  <c r="D131" i="10"/>
  <c r="D76" i="10"/>
  <c r="D139" i="10"/>
  <c r="D187" i="10"/>
  <c r="D174" i="10"/>
  <c r="D167" i="10"/>
  <c r="D59" i="10"/>
  <c r="D122" i="10"/>
  <c r="D209" i="10"/>
  <c r="D96" i="10"/>
  <c r="D105" i="10"/>
  <c r="D113" i="10"/>
  <c r="G34" i="4" l="1"/>
  <c r="Q34" i="4" l="1"/>
  <c r="G27" i="6" s="1"/>
  <c r="K28" i="7"/>
  <c r="K29" i="7"/>
  <c r="J35" i="7" l="1"/>
  <c r="K35" i="7" s="1"/>
  <c r="L35" i="7" s="1"/>
  <c r="M35" i="7" s="1"/>
  <c r="L29" i="7"/>
  <c r="J34" i="7"/>
  <c r="K34" i="7" s="1"/>
  <c r="L34" i="7" s="1"/>
  <c r="M34" i="7" s="1"/>
  <c r="L28" i="7"/>
  <c r="H4" i="4"/>
  <c r="T4" i="4" s="1"/>
  <c r="S31" i="6" s="1"/>
  <c r="H5" i="4"/>
  <c r="T5" i="4" s="1"/>
  <c r="S42" i="6" s="1"/>
  <c r="H6" i="4"/>
  <c r="T6" i="4" s="1"/>
  <c r="S12" i="6" s="1"/>
  <c r="H7" i="4"/>
  <c r="T7" i="4" s="1"/>
  <c r="S37" i="6" s="1"/>
  <c r="H8" i="4"/>
  <c r="T8" i="4" s="1"/>
  <c r="S7" i="6" s="1"/>
  <c r="H9" i="4"/>
  <c r="T9" i="4" s="1"/>
  <c r="S5" i="6" s="1"/>
  <c r="H10" i="4"/>
  <c r="T10" i="4" s="1"/>
  <c r="S26" i="6" s="1"/>
  <c r="H11" i="4"/>
  <c r="T11" i="4" s="1"/>
  <c r="S41" i="6" s="1"/>
  <c r="H12" i="4"/>
  <c r="T12" i="4" s="1"/>
  <c r="S33" i="6" s="1"/>
  <c r="H13" i="4"/>
  <c r="T13" i="4" s="1"/>
  <c r="S15" i="6" s="1"/>
  <c r="H14" i="4"/>
  <c r="T14" i="4" s="1"/>
  <c r="S50" i="6" s="1"/>
  <c r="H15" i="4"/>
  <c r="T15" i="4" s="1"/>
  <c r="S52" i="6" s="1"/>
  <c r="H16" i="4"/>
  <c r="T16" i="4" s="1"/>
  <c r="S19" i="6" s="1"/>
  <c r="H17" i="4"/>
  <c r="T17" i="4" s="1"/>
  <c r="S39" i="6" s="1"/>
  <c r="H18" i="4"/>
  <c r="T18" i="4" s="1"/>
  <c r="S48" i="6" s="1"/>
  <c r="H19" i="4"/>
  <c r="T19" i="4" s="1"/>
  <c r="S22" i="6" s="1"/>
  <c r="H20" i="4"/>
  <c r="T20" i="4" s="1"/>
  <c r="S20" i="6" s="1"/>
  <c r="H21" i="4"/>
  <c r="T21" i="4" s="1"/>
  <c r="S18" i="6" s="1"/>
  <c r="H22" i="4"/>
  <c r="T22" i="4" s="1"/>
  <c r="S25" i="6" s="1"/>
  <c r="H23" i="4"/>
  <c r="T23" i="4" s="1"/>
  <c r="S2" i="6" s="1"/>
  <c r="H24" i="4"/>
  <c r="T24" i="4" s="1"/>
  <c r="S14" i="6" s="1"/>
  <c r="H25" i="4"/>
  <c r="T25" i="4" s="1"/>
  <c r="S35" i="6" s="1"/>
  <c r="H26" i="4"/>
  <c r="T26" i="4" s="1"/>
  <c r="S43" i="6" s="1"/>
  <c r="H27" i="4"/>
  <c r="T27" i="4" s="1"/>
  <c r="S45" i="6" s="1"/>
  <c r="H28" i="4"/>
  <c r="T28" i="4" s="1"/>
  <c r="S28" i="6" s="1"/>
  <c r="H29" i="4"/>
  <c r="T29" i="4" s="1"/>
  <c r="S21" i="6" s="1"/>
  <c r="H30" i="4"/>
  <c r="T30" i="4" s="1"/>
  <c r="S51" i="6" s="1"/>
  <c r="H31" i="4"/>
  <c r="T31" i="4" s="1"/>
  <c r="S44" i="6" s="1"/>
  <c r="H32" i="4"/>
  <c r="T32" i="4" s="1"/>
  <c r="S8" i="6" s="1"/>
  <c r="H33" i="4"/>
  <c r="T33" i="4" s="1"/>
  <c r="S13" i="6" s="1"/>
  <c r="H35" i="4"/>
  <c r="T35" i="4" s="1"/>
  <c r="S40" i="6" s="1"/>
  <c r="H36" i="4"/>
  <c r="T36" i="4" s="1"/>
  <c r="S6" i="6" s="1"/>
  <c r="H37" i="4"/>
  <c r="T37" i="4" s="1"/>
  <c r="S16" i="6" s="1"/>
  <c r="H38" i="4"/>
  <c r="T38" i="4" s="1"/>
  <c r="S29" i="6" s="1"/>
  <c r="H39" i="4"/>
  <c r="T39" i="4" s="1"/>
  <c r="S17" i="6" s="1"/>
  <c r="H40" i="4"/>
  <c r="T40" i="4" s="1"/>
  <c r="S34" i="6" s="1"/>
  <c r="H41" i="4"/>
  <c r="T41" i="4" s="1"/>
  <c r="S30" i="6" s="1"/>
  <c r="H42" i="4"/>
  <c r="T42" i="4" s="1"/>
  <c r="S32" i="6" s="1"/>
  <c r="H43" i="4"/>
  <c r="T43" i="4" s="1"/>
  <c r="S53" i="6" s="1"/>
  <c r="H44" i="4"/>
  <c r="T44" i="4" s="1"/>
  <c r="S27" i="6" s="1"/>
  <c r="H45" i="4"/>
  <c r="T45" i="4" s="1"/>
  <c r="S36" i="6" s="1"/>
  <c r="H46" i="4"/>
  <c r="T46" i="4" s="1"/>
  <c r="S38" i="6" s="1"/>
  <c r="H47" i="4"/>
  <c r="T47" i="4" s="1"/>
  <c r="S24" i="6" s="1"/>
  <c r="H48" i="4"/>
  <c r="T48" i="4" s="1"/>
  <c r="S3" i="6" s="1"/>
  <c r="H49" i="4"/>
  <c r="T49" i="4" s="1"/>
  <c r="S11" i="6" s="1"/>
  <c r="H50" i="4"/>
  <c r="T50" i="4" s="1"/>
  <c r="S46" i="6" s="1"/>
  <c r="H51" i="4"/>
  <c r="T51" i="4" s="1"/>
  <c r="S9" i="6" s="1"/>
  <c r="H52" i="4"/>
  <c r="T52" i="4" s="1"/>
  <c r="S49" i="6" s="1"/>
  <c r="H3" i="4"/>
  <c r="T3" i="4" s="1"/>
  <c r="S47" i="6" s="1"/>
  <c r="F16" i="4"/>
  <c r="P16" i="4" s="1"/>
  <c r="C45" i="6" s="1"/>
  <c r="G16" i="4"/>
  <c r="F17" i="4"/>
  <c r="P17" i="4" s="1"/>
  <c r="C28" i="6" s="1"/>
  <c r="G17" i="4"/>
  <c r="F18" i="4"/>
  <c r="P18" i="4" s="1"/>
  <c r="C39" i="6" s="1"/>
  <c r="G18" i="4"/>
  <c r="F19" i="4"/>
  <c r="P19" i="4" s="1"/>
  <c r="C22" i="6" s="1"/>
  <c r="G19" i="4"/>
  <c r="F20" i="4"/>
  <c r="P20" i="4" s="1"/>
  <c r="C44" i="6" s="1"/>
  <c r="G20" i="4"/>
  <c r="F21" i="4"/>
  <c r="P21" i="4" s="1"/>
  <c r="C15" i="6" s="1"/>
  <c r="G21" i="4"/>
  <c r="F22" i="4"/>
  <c r="P22" i="4" s="1"/>
  <c r="C16" i="6" s="1"/>
  <c r="G22" i="4"/>
  <c r="F23" i="4"/>
  <c r="P23" i="4" s="1"/>
  <c r="C3" i="6" s="1"/>
  <c r="G23" i="4"/>
  <c r="F24" i="4"/>
  <c r="P24" i="4" s="1"/>
  <c r="C18" i="6" s="1"/>
  <c r="G24" i="4"/>
  <c r="F25" i="4"/>
  <c r="P25" i="4" s="1"/>
  <c r="C35" i="6" s="1"/>
  <c r="G25" i="4"/>
  <c r="F26" i="4"/>
  <c r="P26" i="4" s="1"/>
  <c r="C36" i="6" s="1"/>
  <c r="G26" i="4"/>
  <c r="F27" i="4"/>
  <c r="P27" i="4" s="1"/>
  <c r="C41" i="6" s="1"/>
  <c r="G27" i="4"/>
  <c r="F28" i="4"/>
  <c r="P28" i="4" s="1"/>
  <c r="C43" i="6" s="1"/>
  <c r="G28" i="4"/>
  <c r="F29" i="4"/>
  <c r="P29" i="4" s="1"/>
  <c r="C21" i="6" s="1"/>
  <c r="G29" i="4"/>
  <c r="F30" i="4"/>
  <c r="P30" i="4" s="1"/>
  <c r="C53" i="6" s="1"/>
  <c r="G30" i="4"/>
  <c r="F31" i="4"/>
  <c r="P31" i="4" s="1"/>
  <c r="C49" i="6" s="1"/>
  <c r="G31" i="4"/>
  <c r="F32" i="4"/>
  <c r="P32" i="4" s="1"/>
  <c r="C4" i="6" s="1"/>
  <c r="G32" i="4"/>
  <c r="F33" i="4"/>
  <c r="P33" i="4" s="1"/>
  <c r="C24" i="6" s="1"/>
  <c r="G33" i="4"/>
  <c r="F34" i="4"/>
  <c r="F35" i="4"/>
  <c r="P35" i="4" s="1"/>
  <c r="C33" i="6" s="1"/>
  <c r="G35" i="4"/>
  <c r="Q35" i="4" s="1"/>
  <c r="G28" i="6" s="1"/>
  <c r="F36" i="4"/>
  <c r="P36" i="4" s="1"/>
  <c r="C17" i="6" s="1"/>
  <c r="G36" i="4"/>
  <c r="Q36" i="4" s="1"/>
  <c r="G52" i="6" s="1"/>
  <c r="F37" i="4"/>
  <c r="P37" i="4" s="1"/>
  <c r="C12" i="6" s="1"/>
  <c r="G37" i="4"/>
  <c r="Q37" i="4" s="1"/>
  <c r="G22" i="6" s="1"/>
  <c r="F38" i="4"/>
  <c r="P38" i="4" s="1"/>
  <c r="C31" i="6" s="1"/>
  <c r="G38" i="4"/>
  <c r="Q38" i="4" s="1"/>
  <c r="G13" i="6" s="1"/>
  <c r="F39" i="4"/>
  <c r="P39" i="4" s="1"/>
  <c r="C6" i="6" s="1"/>
  <c r="G39" i="4"/>
  <c r="Q39" i="4" s="1"/>
  <c r="G6" i="6" s="1"/>
  <c r="F40" i="4"/>
  <c r="P40" i="4" s="1"/>
  <c r="C9" i="6" s="1"/>
  <c r="G40" i="4"/>
  <c r="Q40" i="4" s="1"/>
  <c r="G33" i="6" s="1"/>
  <c r="F41" i="4"/>
  <c r="P41" i="4" s="1"/>
  <c r="C37" i="6" s="1"/>
  <c r="G41" i="4"/>
  <c r="Q41" i="4" s="1"/>
  <c r="G48" i="6" s="1"/>
  <c r="F42" i="4"/>
  <c r="P42" i="4" s="1"/>
  <c r="C30" i="6" s="1"/>
  <c r="G42" i="4"/>
  <c r="Q42" i="4" s="1"/>
  <c r="G39" i="6" s="1"/>
  <c r="F43" i="4"/>
  <c r="P43" i="4" s="1"/>
  <c r="C52" i="6" s="1"/>
  <c r="G43" i="4"/>
  <c r="Q43" i="4" s="1"/>
  <c r="G34" i="6" s="1"/>
  <c r="F44" i="4"/>
  <c r="P44" i="4" s="1"/>
  <c r="C46" i="6" s="1"/>
  <c r="G44" i="4"/>
  <c r="Q44" i="4" s="1"/>
  <c r="G26" i="6" s="1"/>
  <c r="F45" i="4"/>
  <c r="P45" i="4" s="1"/>
  <c r="C27" i="6" s="1"/>
  <c r="G45" i="4"/>
  <c r="Q45" i="4" s="1"/>
  <c r="G31" i="6" s="1"/>
  <c r="F46" i="4"/>
  <c r="P46" i="4" s="1"/>
  <c r="C48" i="6" s="1"/>
  <c r="G46" i="4"/>
  <c r="Q46" i="4" s="1"/>
  <c r="G7" i="6" s="1"/>
  <c r="F47" i="4"/>
  <c r="G47" i="4"/>
  <c r="Q47" i="4" s="1"/>
  <c r="G17" i="6" s="1"/>
  <c r="F48" i="4"/>
  <c r="P48" i="4" s="1"/>
  <c r="C2" i="6" s="1"/>
  <c r="G48" i="4"/>
  <c r="F49" i="4"/>
  <c r="P49" i="4" s="1"/>
  <c r="C7" i="6" s="1"/>
  <c r="G49" i="4"/>
  <c r="Q49" i="4" s="1"/>
  <c r="G10" i="6" s="1"/>
  <c r="F50" i="4"/>
  <c r="P50" i="4" s="1"/>
  <c r="C50" i="6" s="1"/>
  <c r="G50" i="4"/>
  <c r="Q50" i="4" s="1"/>
  <c r="G21" i="6" s="1"/>
  <c r="F51" i="4"/>
  <c r="P51" i="4" s="1"/>
  <c r="C8" i="6" s="1"/>
  <c r="G51" i="4"/>
  <c r="Q51" i="4" s="1"/>
  <c r="G9" i="6" s="1"/>
  <c r="F52" i="4"/>
  <c r="P52" i="4" s="1"/>
  <c r="C32" i="6" s="1"/>
  <c r="G52" i="4"/>
  <c r="Q52" i="4" s="1"/>
  <c r="G8" i="6" s="1"/>
  <c r="P2" i="4"/>
  <c r="C25" i="6" s="1"/>
  <c r="G2" i="4"/>
  <c r="F4" i="4"/>
  <c r="P4" i="4" s="1"/>
  <c r="C40" i="6" s="1"/>
  <c r="G4" i="4"/>
  <c r="F5" i="4"/>
  <c r="P5" i="4" s="1"/>
  <c r="C29" i="6" s="1"/>
  <c r="G5" i="4"/>
  <c r="Q5" i="4" s="1"/>
  <c r="G43" i="6" s="1"/>
  <c r="F6" i="4"/>
  <c r="P6" i="4" s="1"/>
  <c r="C13" i="6" s="1"/>
  <c r="G6" i="4"/>
  <c r="F7" i="4"/>
  <c r="P7" i="4" s="1"/>
  <c r="C19" i="6" s="1"/>
  <c r="G7" i="4"/>
  <c r="Q7" i="4" s="1"/>
  <c r="G18" i="6" s="1"/>
  <c r="F8" i="4"/>
  <c r="P8" i="4" s="1"/>
  <c r="C11" i="6" s="1"/>
  <c r="G8" i="4"/>
  <c r="Q8" i="4" s="1"/>
  <c r="G49" i="6" s="1"/>
  <c r="F9" i="4"/>
  <c r="P9" i="4" s="1"/>
  <c r="C14" i="6" s="1"/>
  <c r="G9" i="4"/>
  <c r="Q9" i="4" s="1"/>
  <c r="G45" i="6" s="1"/>
  <c r="F10" i="4"/>
  <c r="P10" i="4" s="1"/>
  <c r="C20" i="6" s="1"/>
  <c r="G10" i="4"/>
  <c r="F11" i="4"/>
  <c r="P11" i="4" s="1"/>
  <c r="C38" i="6" s="1"/>
  <c r="G11" i="4"/>
  <c r="F12" i="4"/>
  <c r="P12" i="4" s="1"/>
  <c r="C34" i="6" s="1"/>
  <c r="G12" i="4"/>
  <c r="F13" i="4"/>
  <c r="P13" i="4" s="1"/>
  <c r="C5" i="6" s="1"/>
  <c r="G13" i="4"/>
  <c r="Q13" i="4" s="1"/>
  <c r="G5" i="6" s="1"/>
  <c r="F14" i="4"/>
  <c r="P14" i="4" s="1"/>
  <c r="C51" i="6" s="1"/>
  <c r="G14" i="4"/>
  <c r="Q14" i="4" s="1"/>
  <c r="G29" i="6" s="1"/>
  <c r="F15" i="4"/>
  <c r="P15" i="4" s="1"/>
  <c r="C47" i="6" s="1"/>
  <c r="G15" i="4"/>
  <c r="Q15" i="4" s="1"/>
  <c r="G16" i="6" s="1"/>
  <c r="G3" i="4"/>
  <c r="F3" i="4"/>
  <c r="P3" i="4" s="1"/>
  <c r="C42" i="6" s="1"/>
  <c r="Q2" i="4" l="1"/>
  <c r="G4" i="6" s="1"/>
  <c r="R2" i="4"/>
  <c r="K2" i="6" s="1"/>
  <c r="L46" i="4"/>
  <c r="S46" i="4" s="1"/>
  <c r="O26" i="6" s="1"/>
  <c r="L14" i="4"/>
  <c r="S14" i="4" s="1"/>
  <c r="O16" i="6" s="1"/>
  <c r="L3" i="4"/>
  <c r="S3" i="4" s="1"/>
  <c r="O15" i="6" s="1"/>
  <c r="L21" i="4"/>
  <c r="S21" i="4" s="1"/>
  <c r="O32" i="6" s="1"/>
  <c r="L36" i="4"/>
  <c r="S36" i="4" s="1"/>
  <c r="O52" i="6" s="1"/>
  <c r="L12" i="4"/>
  <c r="S12" i="4" s="1"/>
  <c r="O25" i="6" s="1"/>
  <c r="L35" i="4"/>
  <c r="S35" i="4" s="1"/>
  <c r="O13" i="6" s="1"/>
  <c r="L50" i="4"/>
  <c r="S50" i="4" s="1"/>
  <c r="O29" i="6" s="1"/>
  <c r="L42" i="4"/>
  <c r="S42" i="4" s="1"/>
  <c r="O30" i="6" s="1"/>
  <c r="L34" i="4"/>
  <c r="S34" i="4" s="1"/>
  <c r="O47" i="6" s="1"/>
  <c r="L26" i="4"/>
  <c r="S26" i="4" s="1"/>
  <c r="O9" i="6" s="1"/>
  <c r="L18" i="4"/>
  <c r="S18" i="4" s="1"/>
  <c r="O5" i="6" s="1"/>
  <c r="L10" i="4"/>
  <c r="S10" i="4" s="1"/>
  <c r="O28" i="6" s="1"/>
  <c r="L30" i="4"/>
  <c r="S30" i="4" s="1"/>
  <c r="O31" i="6" s="1"/>
  <c r="L6" i="4"/>
  <c r="S6" i="4" s="1"/>
  <c r="O41" i="6" s="1"/>
  <c r="L29" i="4"/>
  <c r="S29" i="4" s="1"/>
  <c r="O33" i="6" s="1"/>
  <c r="L5" i="4"/>
  <c r="S5" i="4" s="1"/>
  <c r="O10" i="6" s="1"/>
  <c r="L28" i="4"/>
  <c r="S28" i="4" s="1"/>
  <c r="O42" i="6" s="1"/>
  <c r="L43" i="4"/>
  <c r="S43" i="4" s="1"/>
  <c r="O19" i="6" s="1"/>
  <c r="L11" i="4"/>
  <c r="S11" i="4" s="1"/>
  <c r="O14" i="6" s="1"/>
  <c r="L49" i="4"/>
  <c r="S49" i="4" s="1"/>
  <c r="O24" i="6" s="1"/>
  <c r="L41" i="4"/>
  <c r="S41" i="4" s="1"/>
  <c r="O36" i="6" s="1"/>
  <c r="L33" i="4"/>
  <c r="S33" i="4" s="1"/>
  <c r="O45" i="6" s="1"/>
  <c r="L25" i="4"/>
  <c r="S25" i="4" s="1"/>
  <c r="O27" i="6" s="1"/>
  <c r="L17" i="4"/>
  <c r="S17" i="4" s="1"/>
  <c r="O12" i="6" s="1"/>
  <c r="L9" i="4"/>
  <c r="S9" i="4" s="1"/>
  <c r="O51" i="6" s="1"/>
  <c r="L22" i="4"/>
  <c r="S22" i="4" s="1"/>
  <c r="O22" i="6" s="1"/>
  <c r="L37" i="4"/>
  <c r="S37" i="4" s="1"/>
  <c r="O35" i="6" s="1"/>
  <c r="L13" i="4"/>
  <c r="S13" i="4" s="1"/>
  <c r="O2" i="6" s="1"/>
  <c r="L44" i="4"/>
  <c r="S44" i="4" s="1"/>
  <c r="O46" i="6" s="1"/>
  <c r="L20" i="4"/>
  <c r="S20" i="4" s="1"/>
  <c r="O48" i="6" s="1"/>
  <c r="L4" i="4"/>
  <c r="S4" i="4" s="1"/>
  <c r="O39" i="6" s="1"/>
  <c r="L27" i="4"/>
  <c r="S27" i="4" s="1"/>
  <c r="O23" i="6" s="1"/>
  <c r="L48" i="4"/>
  <c r="S48" i="4" s="1"/>
  <c r="O17" i="6" s="1"/>
  <c r="L40" i="4"/>
  <c r="S40" i="4" s="1"/>
  <c r="O3" i="6" s="1"/>
  <c r="L32" i="4"/>
  <c r="S32" i="4" s="1"/>
  <c r="O11" i="6" s="1"/>
  <c r="L24" i="4"/>
  <c r="S24" i="4" s="1"/>
  <c r="O44" i="6" s="1"/>
  <c r="L16" i="4"/>
  <c r="S16" i="4" s="1"/>
  <c r="O49" i="6" s="1"/>
  <c r="L8" i="4"/>
  <c r="S8" i="4" s="1"/>
  <c r="O50" i="6" s="1"/>
  <c r="L38" i="4"/>
  <c r="S38" i="4" s="1"/>
  <c r="O37" i="6" s="1"/>
  <c r="L45" i="4"/>
  <c r="S45" i="4" s="1"/>
  <c r="O18" i="6" s="1"/>
  <c r="L52" i="4"/>
  <c r="S52" i="4" s="1"/>
  <c r="O8" i="6" s="1"/>
  <c r="L51" i="4"/>
  <c r="S51" i="4" s="1"/>
  <c r="O40" i="6" s="1"/>
  <c r="L19" i="4"/>
  <c r="S19" i="4" s="1"/>
  <c r="O38" i="6" s="1"/>
  <c r="L47" i="4"/>
  <c r="S47" i="4" s="1"/>
  <c r="O21" i="6" s="1"/>
  <c r="L39" i="4"/>
  <c r="S39" i="4" s="1"/>
  <c r="O4" i="6" s="1"/>
  <c r="L31" i="4"/>
  <c r="S31" i="4" s="1"/>
  <c r="O20" i="6" s="1"/>
  <c r="L23" i="4"/>
  <c r="S23" i="4" s="1"/>
  <c r="O43" i="6" s="1"/>
  <c r="L15" i="4"/>
  <c r="S15" i="4" s="1"/>
  <c r="O7" i="6" s="1"/>
  <c r="L7" i="4"/>
  <c r="S7" i="4" s="1"/>
  <c r="O6" i="6" s="1"/>
  <c r="H53" i="4"/>
  <c r="T53" i="4" s="1"/>
  <c r="S23" i="6" s="1"/>
  <c r="P34" i="4"/>
  <c r="C23" i="6" s="1"/>
  <c r="R34" i="4"/>
  <c r="K31" i="6" s="1"/>
  <c r="M28" i="7"/>
  <c r="N35" i="7"/>
  <c r="O34" i="7"/>
  <c r="N34" i="7"/>
  <c r="O35" i="7"/>
  <c r="R48" i="4"/>
  <c r="K35" i="6" s="1"/>
  <c r="Q48" i="4"/>
  <c r="G2" i="6" s="1"/>
  <c r="P47" i="4"/>
  <c r="C10" i="6" s="1"/>
  <c r="G53" i="4"/>
  <c r="F53" i="4"/>
  <c r="P53" i="4" s="1"/>
  <c r="C26" i="6" s="1"/>
  <c r="R25" i="4"/>
  <c r="K16" i="6" s="1"/>
  <c r="R21" i="4"/>
  <c r="K51" i="6" s="1"/>
  <c r="R17" i="4"/>
  <c r="K33" i="6" s="1"/>
  <c r="R29" i="4"/>
  <c r="K21" i="6" s="1"/>
  <c r="R30" i="4"/>
  <c r="K13" i="6" s="1"/>
  <c r="R26" i="4"/>
  <c r="K19" i="6" s="1"/>
  <c r="R22" i="4"/>
  <c r="K42" i="6" s="1"/>
  <c r="R18" i="4"/>
  <c r="K8" i="6" s="1"/>
  <c r="R32" i="4"/>
  <c r="K47" i="6" s="1"/>
  <c r="R28" i="4"/>
  <c r="K12" i="6" s="1"/>
  <c r="R24" i="4"/>
  <c r="K45" i="6" s="1"/>
  <c r="R20" i="4"/>
  <c r="K46" i="6" s="1"/>
  <c r="R16" i="4"/>
  <c r="K32" i="6" s="1"/>
  <c r="Q31" i="4"/>
  <c r="G14" i="6" s="1"/>
  <c r="R31" i="4"/>
  <c r="K5" i="6" s="1"/>
  <c r="R27" i="4"/>
  <c r="K43" i="6" s="1"/>
  <c r="Q27" i="4"/>
  <c r="G47" i="6" s="1"/>
  <c r="R46" i="4"/>
  <c r="K3" i="6" s="1"/>
  <c r="R38" i="4"/>
  <c r="K10" i="6" s="1"/>
  <c r="Q25" i="4"/>
  <c r="G24" i="6" s="1"/>
  <c r="R14" i="4"/>
  <c r="K11" i="6" s="1"/>
  <c r="R8" i="4"/>
  <c r="K50" i="6" s="1"/>
  <c r="R40" i="4"/>
  <c r="K48" i="6" s="1"/>
  <c r="Q29" i="4"/>
  <c r="G20" i="6" s="1"/>
  <c r="R23" i="4"/>
  <c r="K27" i="6" s="1"/>
  <c r="Q23" i="4"/>
  <c r="G3" i="6" s="1"/>
  <c r="R19" i="4"/>
  <c r="K14" i="6" s="1"/>
  <c r="Q19" i="4"/>
  <c r="G12" i="6" s="1"/>
  <c r="R50" i="4"/>
  <c r="K6" i="6" s="1"/>
  <c r="R42" i="4"/>
  <c r="K38" i="6" s="1"/>
  <c r="Q17" i="4"/>
  <c r="G35" i="6" s="1"/>
  <c r="Q3" i="4"/>
  <c r="G30" i="6" s="1"/>
  <c r="R3" i="4"/>
  <c r="K20" i="6" s="1"/>
  <c r="Q33" i="4"/>
  <c r="G53" i="6" s="1"/>
  <c r="R33" i="4"/>
  <c r="K52" i="6" s="1"/>
  <c r="Q12" i="4"/>
  <c r="G42" i="6" s="1"/>
  <c r="R12" i="4"/>
  <c r="K37" i="6" s="1"/>
  <c r="Q10" i="4"/>
  <c r="G38" i="6" s="1"/>
  <c r="R10" i="4"/>
  <c r="K41" i="6" s="1"/>
  <c r="Q6" i="4"/>
  <c r="G19" i="6" s="1"/>
  <c r="R6" i="4"/>
  <c r="K26" i="6" s="1"/>
  <c r="Q4" i="4"/>
  <c r="G36" i="6" s="1"/>
  <c r="R4" i="4"/>
  <c r="K24" i="6" s="1"/>
  <c r="R52" i="4"/>
  <c r="K4" i="6" s="1"/>
  <c r="R44" i="4"/>
  <c r="K15" i="6" s="1"/>
  <c r="R36" i="4"/>
  <c r="K53" i="6" s="1"/>
  <c r="Q21" i="4"/>
  <c r="G51" i="6" s="1"/>
  <c r="R11" i="4"/>
  <c r="K36" i="6" s="1"/>
  <c r="Q11" i="4"/>
  <c r="G40" i="6" s="1"/>
  <c r="Q26" i="4"/>
  <c r="G25" i="6" s="1"/>
  <c r="Q22" i="4"/>
  <c r="G32" i="6" s="1"/>
  <c r="Q18" i="4"/>
  <c r="G15" i="6" s="1"/>
  <c r="R15" i="4"/>
  <c r="K7" i="6" s="1"/>
  <c r="R9" i="4"/>
  <c r="K49" i="6" s="1"/>
  <c r="R5" i="4"/>
  <c r="K40" i="6" s="1"/>
  <c r="R51" i="4"/>
  <c r="K25" i="6" s="1"/>
  <c r="R49" i="4"/>
  <c r="K34" i="6" s="1"/>
  <c r="R47" i="4"/>
  <c r="K28" i="6" s="1"/>
  <c r="R45" i="4"/>
  <c r="K29" i="6" s="1"/>
  <c r="R43" i="4"/>
  <c r="K9" i="6" s="1"/>
  <c r="R41" i="4"/>
  <c r="K44" i="6" s="1"/>
  <c r="R39" i="4"/>
  <c r="K18" i="6" s="1"/>
  <c r="R37" i="4"/>
  <c r="K30" i="6" s="1"/>
  <c r="R35" i="4"/>
  <c r="K23" i="6" s="1"/>
  <c r="Q32" i="4"/>
  <c r="G11" i="6" s="1"/>
  <c r="Q30" i="4"/>
  <c r="G46" i="6" s="1"/>
  <c r="Q28" i="4"/>
  <c r="G23" i="6" s="1"/>
  <c r="Q24" i="4"/>
  <c r="G41" i="6" s="1"/>
  <c r="Q20" i="4"/>
  <c r="G50" i="6" s="1"/>
  <c r="Q16" i="4"/>
  <c r="G44" i="6" s="1"/>
  <c r="R13" i="4"/>
  <c r="K17" i="6" s="1"/>
  <c r="R7" i="4"/>
  <c r="K22" i="6" s="1"/>
  <c r="L53" i="4" l="1"/>
  <c r="R53" i="4"/>
  <c r="K39" i="6" s="1"/>
  <c r="Q53" i="4"/>
  <c r="G37" i="6" s="1"/>
  <c r="S53" i="4" l="1"/>
  <c r="O34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Lois Haggard</author>
  </authors>
  <commentList>
    <comment ref="E34" authorId="0" shapeId="0" xr:uid="{7ED42926-6505-4207-9EDF-AAE06D72EF28}">
      <text>
        <r>
          <rPr>
            <b/>
            <sz val="9"/>
            <color indexed="81"/>
            <rFont val="Tahoma"/>
            <family val="2"/>
          </rPr>
          <t>Lois Haggard:</t>
        </r>
        <r>
          <rPr>
            <sz val="9"/>
            <color indexed="81"/>
            <rFont val="Tahoma"/>
            <family val="2"/>
          </rPr>
          <t xml:space="preserve">
2095428 WONDER value replaced with NM estimates value so NM rate would match daily county report.</t>
        </r>
      </text>
    </comment>
  </commentList>
</comments>
</file>

<file path=xl/sharedStrings.xml><?xml version="1.0" encoding="utf-8"?>
<sst xmlns="http://schemas.openxmlformats.org/spreadsheetml/2006/main" count="6252" uniqueCount="1233">
  <si>
    <t>OBJECTID</t>
  </si>
  <si>
    <t>Sum_Confirmed</t>
  </si>
  <si>
    <t>Sum_Deaths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</si>
  <si>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</si>
  <si>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</si>
  <si>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</si>
  <si>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</si>
  <si>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</si>
  <si>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</si>
  <si>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</si>
  <si>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</si>
  <si>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</si>
  <si>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</si>
  <si>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</si>
  <si>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</si>
  <si>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</si>
  <si>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</si>
  <si>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</si>
  <si>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</si>
  <si>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</si>
  <si>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</si>
  <si>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</si>
  <si>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</si>
  <si>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</si>
  <si>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</si>
  <si>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</si>
  <si>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</si>
  <si>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</si>
  <si>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</si>
  <si>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</si>
  <si>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</si>
  <si>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</si>
  <si>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</si>
  <si>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</si>
  <si>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</si>
  <si>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</si>
  <si>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</si>
  <si>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</si>
  <si>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</si>
  <si>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</si>
  <si>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</si>
  <si>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</si>
  <si>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</si>
  <si>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</si>
  <si>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</si>
  <si>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</si>
  <si>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</si>
  <si>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</si>
  <si>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</si>
  <si>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</si>
  <si>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</si>
  <si>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</si>
  <si>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</si>
  <si>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</si>
  <si>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</si>
  <si>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positive</t>
  </si>
  <si>
    <t>positiveScore</t>
  </si>
  <si>
    <t>negativeScore</t>
  </si>
  <si>
    <t>negativeRegularScore</t>
  </si>
  <si>
    <t>commercialScore</t>
  </si>
  <si>
    <t>grade</t>
  </si>
  <si>
    <t>score</t>
  </si>
  <si>
    <t>negative</t>
  </si>
  <si>
    <t>pending</t>
  </si>
  <si>
    <t>hospitalized</t>
  </si>
  <si>
    <t>death</t>
  </si>
  <si>
    <t>total</t>
  </si>
  <si>
    <t>lastUpdateEt</t>
  </si>
  <si>
    <t>checkTimeEt</t>
  </si>
  <si>
    <t>dateModified</t>
  </si>
  <si>
    <t>dateChecked</t>
  </si>
  <si>
    <t>AK</t>
  </si>
  <si>
    <t>A</t>
  </si>
  <si>
    <t>AL</t>
  </si>
  <si>
    <t>AR</t>
  </si>
  <si>
    <t>AZ</t>
  </si>
  <si>
    <t>B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</si>
  <si>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</si>
  <si>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</si>
  <si>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</si>
  <si>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</si>
  <si>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</si>
  <si>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</si>
  <si>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</si>
  <si>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</si>
  <si>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</si>
  <si>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</si>
  <si>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</si>
  <si>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</si>
  <si>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</si>
  <si>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</si>
  <si>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</si>
  <si>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</si>
  <si>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</si>
  <si>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</si>
  <si>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</si>
  <si>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</si>
  <si>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</si>
  <si>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</si>
  <si>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</si>
  <si>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</si>
  <si>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</si>
  <si>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</si>
  <si>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</si>
  <si>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</si>
  <si>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</si>
  <si>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</si>
  <si>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</si>
  <si>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</si>
  <si>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</si>
  <si>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</si>
  <si>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</si>
  <si>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</si>
  <si>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</si>
  <si>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</si>
  <si>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</si>
  <si>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</si>
  <si>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</si>
  <si>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</si>
  <si>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</si>
  <si>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</si>
  <si>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</si>
  <si>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</si>
  <si>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</si>
  <si>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ST_FIPS</t>
  </si>
  <si>
    <t>FIPSName</t>
  </si>
  <si>
    <t>Name</t>
  </si>
  <si>
    <t>Abbrev</t>
  </si>
  <si>
    <t>popcount</t>
  </si>
  <si>
    <t>1 ALABAMA</t>
  </si>
  <si>
    <t>ALABAMA</t>
  </si>
  <si>
    <t>2 ALASKA</t>
  </si>
  <si>
    <t>ALASKA</t>
  </si>
  <si>
    <t>4 ARIZONA</t>
  </si>
  <si>
    <t>ARIZONA</t>
  </si>
  <si>
    <t>5 ARKANSAS</t>
  </si>
  <si>
    <t>ARKANSAS</t>
  </si>
  <si>
    <t>6 CALIFORNIA</t>
  </si>
  <si>
    <t>CALIFORNIA</t>
  </si>
  <si>
    <t>8 COLORADO</t>
  </si>
  <si>
    <t>COLORADO</t>
  </si>
  <si>
    <t>9 CONNECTICUT</t>
  </si>
  <si>
    <t>CONNECTICUT</t>
  </si>
  <si>
    <t>10 DELAWARE</t>
  </si>
  <si>
    <t>DELAWARE</t>
  </si>
  <si>
    <t>11 DISTRICT OF COLUMBIA</t>
  </si>
  <si>
    <t>DISTRICT OF COLUMBIA</t>
  </si>
  <si>
    <t>12 FLORIDA</t>
  </si>
  <si>
    <t>FLORIDA</t>
  </si>
  <si>
    <t>13 GEORGIA</t>
  </si>
  <si>
    <t>GEORGIA</t>
  </si>
  <si>
    <t>15 HAWAII</t>
  </si>
  <si>
    <t>HAWAII</t>
  </si>
  <si>
    <t>16 IDAHO</t>
  </si>
  <si>
    <t>IDAHO</t>
  </si>
  <si>
    <t>17 ILLINOIS</t>
  </si>
  <si>
    <t>ILLINOIS</t>
  </si>
  <si>
    <t>18 INDIANA</t>
  </si>
  <si>
    <t>INDIANA</t>
  </si>
  <si>
    <t>19 IOWA</t>
  </si>
  <si>
    <t>IOWA</t>
  </si>
  <si>
    <t>20 KANSAS</t>
  </si>
  <si>
    <t>KANSAS</t>
  </si>
  <si>
    <t>21 KENTUCKY</t>
  </si>
  <si>
    <t>KENTUCKY</t>
  </si>
  <si>
    <t>22 LOUISIANA</t>
  </si>
  <si>
    <t>LOUISIANA</t>
  </si>
  <si>
    <t>23 MAINE</t>
  </si>
  <si>
    <t>MAINE</t>
  </si>
  <si>
    <t>24 MARYLAND</t>
  </si>
  <si>
    <t>MARYLAND</t>
  </si>
  <si>
    <t>25 MASSACHUSETTS</t>
  </si>
  <si>
    <t>MASSACHUSETTS</t>
  </si>
  <si>
    <t>26 MICHIGAN</t>
  </si>
  <si>
    <t>MICHIGAN</t>
  </si>
  <si>
    <t>27 MINNESOTA</t>
  </si>
  <si>
    <t>MINNESOTA</t>
  </si>
  <si>
    <t>28 MISSISSIPPI</t>
  </si>
  <si>
    <t>MISSISSIPPI</t>
  </si>
  <si>
    <t>29 MISSOURI</t>
  </si>
  <si>
    <t>MISSOURI</t>
  </si>
  <si>
    <t>30 MONTANA</t>
  </si>
  <si>
    <t>MONTANA</t>
  </si>
  <si>
    <t>31 NEBRASKA</t>
  </si>
  <si>
    <t>NEBRASKA</t>
  </si>
  <si>
    <t>32 NEVADA</t>
  </si>
  <si>
    <t>NEVADA</t>
  </si>
  <si>
    <t>33 NEW HAMPSHIRE</t>
  </si>
  <si>
    <t>NEW HAMPSHIRE</t>
  </si>
  <si>
    <t>34 NEW JERSEY</t>
  </si>
  <si>
    <t>NEW JERSEY</t>
  </si>
  <si>
    <t>35 NEW MEXICO</t>
  </si>
  <si>
    <t>NEW MEXICO</t>
  </si>
  <si>
    <t>36 NEW YORK</t>
  </si>
  <si>
    <t>NEW YORK</t>
  </si>
  <si>
    <t>37 NORTH CAROLINA</t>
  </si>
  <si>
    <t>NORTH CAROLINA</t>
  </si>
  <si>
    <t>38 NORTH DAKOTA</t>
  </si>
  <si>
    <t>NORTH DAKOTA</t>
  </si>
  <si>
    <t>39 OHIO</t>
  </si>
  <si>
    <t>OHIO</t>
  </si>
  <si>
    <t>40 OKLAHOMA</t>
  </si>
  <si>
    <t>OKLAHOMA</t>
  </si>
  <si>
    <t>41 OREGON</t>
  </si>
  <si>
    <t>OREGON</t>
  </si>
  <si>
    <t>42 PENNSYLVANIA</t>
  </si>
  <si>
    <t>PENNSYLVANIA</t>
  </si>
  <si>
    <t>44 RHODE ISLAND</t>
  </si>
  <si>
    <t>RHODE ISLAND</t>
  </si>
  <si>
    <t>45 SOUTH CAROLINA</t>
  </si>
  <si>
    <t>SOUTH CAROLINA</t>
  </si>
  <si>
    <t>46 SOUTH DAKOTA</t>
  </si>
  <si>
    <t>SOUTH DAKOTA</t>
  </si>
  <si>
    <t>47 TENNESSEE</t>
  </si>
  <si>
    <t>TENNESSEE</t>
  </si>
  <si>
    <t>48 TEXAS</t>
  </si>
  <si>
    <t>TEXAS</t>
  </si>
  <si>
    <t>49 UTAH</t>
  </si>
  <si>
    <t>UTAH</t>
  </si>
  <si>
    <t>50 VERMONT</t>
  </si>
  <si>
    <t>VERMONT</t>
  </si>
  <si>
    <t>51 VIRGINIA</t>
  </si>
  <si>
    <t>VIRGINIA</t>
  </si>
  <si>
    <t>53 WASHINGTON</t>
  </si>
  <si>
    <t>WASHINGTON</t>
  </si>
  <si>
    <t>54 WEST VIRGINIA</t>
  </si>
  <si>
    <t>WEST VIRGINIA</t>
  </si>
  <si>
    <t>55 WISCONSIN</t>
  </si>
  <si>
    <t>WISCONSIN</t>
  </si>
  <si>
    <t>56 WYOMING</t>
  </si>
  <si>
    <t>WYOMING</t>
  </si>
  <si>
    <t>DthsCVTrack</t>
  </si>
  <si>
    <t>DthsJHU</t>
  </si>
  <si>
    <t>Prevalence</t>
  </si>
  <si>
    <t>DeathRate</t>
  </si>
  <si>
    <t>CaseFatalRate</t>
  </si>
  <si>
    <t>TestRate</t>
  </si>
  <si>
    <t>TestPosRate</t>
  </si>
  <si>
    <t>HospRate</t>
  </si>
  <si>
    <t>COVID-19: How New Mexico Compares</t>
  </si>
  <si>
    <t>·        Numerator: Total number of identified COVID-19 cases, both active and recovered. Source: Johns Hopkins University Coronavirus Resource Center (https://coronavirus.jhu.edu/map.html)</t>
  </si>
  <si>
    <t>·        Numerator: Number of COVID-19 deaths. Source: Johns Hopkins University Coronavirus Resource Center (https://coronavirus.jhu.edu/map.html)</t>
  </si>
  <si>
    <t>·        Denominator: Total number of identified COVID-19 cases, both active and recovered. Source: Johns Hopkins University Coronavirus Resource Center (https://coronavirus.jhu.edu/map.html)</t>
  </si>
  <si>
    <t>·        Denominator: Total number of COVID-19 tests conducted (both positive and negative results, excluding pending results).  Source: https://covidtracking.com/data</t>
  </si>
  <si>
    <t>1.     Prevalence: Total COVID-19 Cases per 100,000 Population</t>
  </si>
  <si>
    <t>·        Denominator: 2018 state population size estimates. Source: NCHS/CDC WONDER</t>
  </si>
  <si>
    <t>·        Resolution: U.S. States</t>
  </si>
  <si>
    <t>·        Display: map and table</t>
  </si>
  <si>
    <t>2.     Death Rate: COVID-19 Deaths per 100,000 Population</t>
  </si>
  <si>
    <t>3.     Case Fatality Rate: Percentage of COVID-19 Deaths per Total COVID-19 Cases</t>
  </si>
  <si>
    <t>4.     Testing Rate: Total COVID-19 Tests per 100,000 Population</t>
  </si>
  <si>
    <t>5.     Positive Test Rate: Positive COVID-19 Test Results per 1,000 Persons Tested</t>
  </si>
  <si>
    <t>·        Numerator: Total number of COVID-19 tests with a positive result. Source: covidtracking.com (compiles data from state websites, matches NM, but for a handful of states, it looks like daily data are not available)</t>
  </si>
  <si>
    <t>Cases per 100,000 Population</t>
  </si>
  <si>
    <t>Deaths per 100,000 Population</t>
  </si>
  <si>
    <t>Case Fatality Rate: Percentage of COVID-19 Cases Resulting in Death by U.S. States</t>
  </si>
  <si>
    <t>Percentage of Cases Resulting in Death</t>
  </si>
  <si>
    <t>Crude Death Rate: COVID-19 Deaths by U.S. States</t>
  </si>
  <si>
    <t>Percentage of Tests with Positive Result</t>
  </si>
  <si>
    <t>·        Numerator: Total number of COVID-19 tests conducted (both positive and negative results). Source: The COVID Tracking Project, covidtracking.com (compiles data from state websites, matches NM, but for a handful of states, it looks like daily data are not available)</t>
  </si>
  <si>
    <t xml:space="preserve"> </t>
  </si>
  <si>
    <t>Change titles here:</t>
  </si>
  <si>
    <t>totalTestResults</t>
  </si>
  <si>
    <t>4 Age Groups</t>
  </si>
  <si>
    <t>Number in the Population</t>
  </si>
  <si>
    <t>Overall</t>
  </si>
  <si>
    <t>0-14 years</t>
  </si>
  <si>
    <t>15-44 years</t>
  </si>
  <si>
    <t>45-64 years</t>
  </si>
  <si>
    <t>65+ years</t>
  </si>
  <si>
    <t>American Indian or Alaska Native</t>
  </si>
  <si>
    <t>Asian or Pacific Islander</t>
  </si>
  <si>
    <t>Black or African American</t>
  </si>
  <si>
    <t>White</t>
  </si>
  <si>
    <t>&lt;65</t>
  </si>
  <si>
    <t>AIAN</t>
  </si>
  <si>
    <t>fips</t>
  </si>
  <si>
    <t>hash</t>
  </si>
  <si>
    <t>Frequency</t>
  </si>
  <si>
    <t>Cumulative</t>
  </si>
  <si>
    <t>Not reported</t>
  </si>
  <si>
    <t>Other reported races</t>
  </si>
  <si>
    <t>&gt;=65</t>
  </si>
  <si>
    <t>By AIAN Race</t>
  </si>
  <si>
    <t>By Age 65+</t>
  </si>
  <si>
    <t>Total Cases</t>
  </si>
  <si>
    <t>95% C.I.</t>
  </si>
  <si>
    <t>p</t>
  </si>
  <si>
    <t>(pq)/n</t>
  </si>
  <si>
    <t>s.e.</t>
  </si>
  <si>
    <t>LL</t>
  </si>
  <si>
    <t>UL</t>
  </si>
  <si>
    <t>Rate Ratio</t>
  </si>
  <si>
    <t>Population Estimate</t>
  </si>
  <si>
    <t>COVID-19 Cases</t>
  </si>
  <si>
    <t>Some Other Race</t>
  </si>
  <si>
    <t>Age 65 or More Years</t>
  </si>
  <si>
    <t>Age Less than 65 Years</t>
  </si>
  <si>
    <t xml:space="preserve">1. </t>
  </si>
  <si>
    <t xml:space="preserve">Check to make sure the file extension for JHU data is CSV for Excel to read it in.Copy JHU data to JHU worksheet. </t>
  </si>
  <si>
    <t>Data in MainTable worksheet uses vlookup to read the JHU data, so no need to ensure that the JHU data are in the same sort order as the MainTable worksheet.</t>
  </si>
  <si>
    <t>hospitalizedCurrently</t>
  </si>
  <si>
    <t>hospitalizedCumulative</t>
  </si>
  <si>
    <t>inIcuCurrently</t>
  </si>
  <si>
    <t>inIcuCumulative</t>
  </si>
  <si>
    <t>onVentilatorCurrently</t>
  </si>
  <si>
    <t>onVentilatorCumulative</t>
  </si>
  <si>
    <t>recovered</t>
  </si>
  <si>
    <t>posNeg</t>
  </si>
  <si>
    <t>Spot check a few states to make sure the data in the MainTable worksheet are correct re: the JHU worksheet.</t>
  </si>
  <si>
    <t>Check the NM cases against the JHU cases for NM. They should match.</t>
  </si>
  <si>
    <t xml:space="preserve">2. </t>
  </si>
  <si>
    <t>Copy the COVDTracking data to the CVTracking worksheet.</t>
  </si>
  <si>
    <t>Testing Rate: COVID-19 Tests Conducted by U.S. States</t>
  </si>
  <si>
    <t>agegrp4</t>
  </si>
  <si>
    <t>.</t>
  </si>
  <si>
    <t>Cnt_Province_State</t>
  </si>
  <si>
    <t>Last_Last_Update</t>
  </si>
  <si>
    <t>3.</t>
  </si>
  <si>
    <t>Check MainTable worksheet to make sure rates look good, nothing out-of-whack.</t>
  </si>
  <si>
    <t>Check the column order to make sure things haven't shifted around.</t>
  </si>
  <si>
    <t xml:space="preserve">4. </t>
  </si>
  <si>
    <t>Sort the columns (two at a time) in the Charts worksheet.</t>
  </si>
  <si>
    <t>Poverty Categories</t>
  </si>
  <si>
    <t>&lt;5%</t>
  </si>
  <si>
    <t>1. &lt;5%</t>
  </si>
  <si>
    <t>5% to 9.9%</t>
  </si>
  <si>
    <t>2. 5% to 9.9%</t>
  </si>
  <si>
    <t>10%-19.9%</t>
  </si>
  <si>
    <t>3. 10%-19.9%</t>
  </si>
  <si>
    <t>20%-29.9%</t>
  </si>
  <si>
    <t>4. 20%-29.9%</t>
  </si>
  <si>
    <t>30%-39.9%</t>
  </si>
  <si>
    <t>5. 30%-39.9%</t>
  </si>
  <si>
    <t>40% or more</t>
  </si>
  <si>
    <t>6. 40% or more</t>
  </si>
  <si>
    <t>2010 Census Tract Geometries ID</t>
  </si>
  <si>
    <t>Percentage in Poverty (2018 ACS 5-Yr)</t>
  </si>
  <si>
    <t>Poverty Category Code</t>
  </si>
  <si>
    <t>Poverty Category Title</t>
  </si>
  <si>
    <t>Number of COVID-19 Cases</t>
  </si>
  <si>
    <t>Estimated 2018 Population Size</t>
  </si>
  <si>
    <t>Row Labels</t>
  </si>
  <si>
    <t>Sum of Number of COVID-19 Cases</t>
  </si>
  <si>
    <t>Sum of Estimated 2018 Population Size</t>
  </si>
  <si>
    <t>Poverty Rate in Patient's Census Tract</t>
  </si>
  <si>
    <t>COVID-19 Cases per 100,000 Population</t>
  </si>
  <si>
    <t>#N/A</t>
  </si>
  <si>
    <t>Grand Total</t>
  </si>
  <si>
    <t>Census Tracts Grouped by Poverty Rate</t>
  </si>
  <si>
    <t>These rates are calculated from cols. G and H</t>
  </si>
  <si>
    <t>Copy and paste the PivotTable datainto cols. G and H:</t>
  </si>
  <si>
    <t>FID_1</t>
  </si>
  <si>
    <t>STATEFP10</t>
  </si>
  <si>
    <t>COUNTYFP10</t>
  </si>
  <si>
    <t>TRACTCE10</t>
  </si>
  <si>
    <t>GEOID10</t>
  </si>
  <si>
    <t>NAME10</t>
  </si>
  <si>
    <t>NAMELSAD10</t>
  </si>
  <si>
    <t>MTFCC10</t>
  </si>
  <si>
    <t>FUNCSTAT10</t>
  </si>
  <si>
    <t>ALAND10</t>
  </si>
  <si>
    <t>AWATER10</t>
  </si>
  <si>
    <t>INTPTLAT10</t>
  </si>
  <si>
    <t>INTPTLON10</t>
  </si>
  <si>
    <t>area</t>
  </si>
  <si>
    <t>GEOID10num</t>
  </si>
  <si>
    <t>Count_</t>
  </si>
  <si>
    <t>Census Tract 4.02</t>
  </si>
  <si>
    <t>G5020</t>
  </si>
  <si>
    <t>S</t>
  </si>
  <si>
    <t>Census Tract 5</t>
  </si>
  <si>
    <t>Census Tract 9644</t>
  </si>
  <si>
    <t>Census Tract 9646</t>
  </si>
  <si>
    <t>Census Tract 9641</t>
  </si>
  <si>
    <t>Census Tract 9647</t>
  </si>
  <si>
    <t>Census Tract 9643</t>
  </si>
  <si>
    <t>Census Tract 9648</t>
  </si>
  <si>
    <t>Census Tract 9645</t>
  </si>
  <si>
    <t>Census Tract 9642</t>
  </si>
  <si>
    <t>Census Tract 6.01</t>
  </si>
  <si>
    <t>Census Tract 6.02</t>
  </si>
  <si>
    <t>Census Tract 6.03</t>
  </si>
  <si>
    <t>Census Tract 4.01</t>
  </si>
  <si>
    <t>Census Tract 1</t>
  </si>
  <si>
    <t>Census Tract 2</t>
  </si>
  <si>
    <t>Census Tract 9400</t>
  </si>
  <si>
    <t>Census Tract 7</t>
  </si>
  <si>
    <t>Census Tract 3.06</t>
  </si>
  <si>
    <t>Census Tract 3.04</t>
  </si>
  <si>
    <t>Census Tract 9.02</t>
  </si>
  <si>
    <t>Census Tract 3.03</t>
  </si>
  <si>
    <t>Census Tract 3.05</t>
  </si>
  <si>
    <t>Census Tract 9.01</t>
  </si>
  <si>
    <t>Census Tract 2.01</t>
  </si>
  <si>
    <t>Census Tract 7.02</t>
  </si>
  <si>
    <t>Census Tract 2.02</t>
  </si>
  <si>
    <t>Census Tract 2.05</t>
  </si>
  <si>
    <t>Census Tract 6.13</t>
  </si>
  <si>
    <t>Census Tract 3.01</t>
  </si>
  <si>
    <t>Census Tract 3.02</t>
  </si>
  <si>
    <t>Census Tract 9430</t>
  </si>
  <si>
    <t>Census Tract 9432.01</t>
  </si>
  <si>
    <t>Census Tract 9429</t>
  </si>
  <si>
    <t>Census Tract 9431</t>
  </si>
  <si>
    <t>Census Tract 2.04</t>
  </si>
  <si>
    <t>Census Tract 5.03</t>
  </si>
  <si>
    <t>Census Tract 6.12</t>
  </si>
  <si>
    <t>Census Tract 6.09</t>
  </si>
  <si>
    <t>Census Tract 6.08</t>
  </si>
  <si>
    <t>Census Tract 7.07</t>
  </si>
  <si>
    <t>Census Tract 5.05</t>
  </si>
  <si>
    <t>Census Tract 5.04</t>
  </si>
  <si>
    <t>Census Tract 9428.03</t>
  </si>
  <si>
    <t>Census Tract 6.07</t>
  </si>
  <si>
    <t>Census Tract 7.08</t>
  </si>
  <si>
    <t>Census Tract 9</t>
  </si>
  <si>
    <t>Census Tract 9433</t>
  </si>
  <si>
    <t>Census Tract 6.10</t>
  </si>
  <si>
    <t>Census Tract 6.11</t>
  </si>
  <si>
    <t>Census Tract 7.05</t>
  </si>
  <si>
    <t>Census Tract 7.06</t>
  </si>
  <si>
    <t>Census Tract 9428.01</t>
  </si>
  <si>
    <t>Census Tract 9428.02</t>
  </si>
  <si>
    <t>Census Tract 9623</t>
  </si>
  <si>
    <t>Census Tract 9622</t>
  </si>
  <si>
    <t>Census Tract 9624.02</t>
  </si>
  <si>
    <t>Census Tract 9624.01</t>
  </si>
  <si>
    <t>Census Tract 8</t>
  </si>
  <si>
    <t>Census Tract 3</t>
  </si>
  <si>
    <t>Census Tract 4</t>
  </si>
  <si>
    <t>Census Tract 6</t>
  </si>
  <si>
    <t>Census Tract 5.02</t>
  </si>
  <si>
    <t>Census Tract 10.03</t>
  </si>
  <si>
    <t>Census Tract 11</t>
  </si>
  <si>
    <t>Census Tract 9616</t>
  </si>
  <si>
    <t>Census Tract 10.05</t>
  </si>
  <si>
    <t>Census Tract 10.04</t>
  </si>
  <si>
    <t>Census Tract 7.01</t>
  </si>
  <si>
    <t>Census Tract 7.04</t>
  </si>
  <si>
    <t>Census Tract 7.03</t>
  </si>
  <si>
    <t>Census Tract 9632.01</t>
  </si>
  <si>
    <t>Census Tract 9632.02</t>
  </si>
  <si>
    <t>Census Tract 9636</t>
  </si>
  <si>
    <t>Census Tract 9637</t>
  </si>
  <si>
    <t>Census Tract 1.26</t>
  </si>
  <si>
    <t>Census Tract 26</t>
  </si>
  <si>
    <t>Census Tract 37.14</t>
  </si>
  <si>
    <t>Census Tract 30.01</t>
  </si>
  <si>
    <t>Census Tract 1.22</t>
  </si>
  <si>
    <t>Census Tract 1.24</t>
  </si>
  <si>
    <t>Census Tract 17</t>
  </si>
  <si>
    <t>Census Tract 45.02</t>
  </si>
  <si>
    <t>Census Tract 47.15</t>
  </si>
  <si>
    <t>Census Tract 47.41</t>
  </si>
  <si>
    <t>Census Tract 37.36</t>
  </si>
  <si>
    <t>Census Tract 37.35</t>
  </si>
  <si>
    <t>Census Tract 37.38</t>
  </si>
  <si>
    <t>Census Tract 5.01</t>
  </si>
  <si>
    <t>Census Tract 47.36</t>
  </si>
  <si>
    <t>Census Tract 47.44</t>
  </si>
  <si>
    <t>Census Tract 22</t>
  </si>
  <si>
    <t>Census Tract 32.02</t>
  </si>
  <si>
    <t>Census Tract 47.23</t>
  </si>
  <si>
    <t>Census Tract 47.29</t>
  </si>
  <si>
    <t>Census Tract 2.06</t>
  </si>
  <si>
    <t>Census Tract 1.23</t>
  </si>
  <si>
    <t>Census Tract 47.22</t>
  </si>
  <si>
    <t>Census Tract 35.02</t>
  </si>
  <si>
    <t>Census Tract 37.23</t>
  </si>
  <si>
    <t>Census Tract 30.02</t>
  </si>
  <si>
    <t>Census Tract 47.28</t>
  </si>
  <si>
    <t>Census Tract 24.02</t>
  </si>
  <si>
    <t>Census Tract 2.08</t>
  </si>
  <si>
    <t>Census Tract 38.06</t>
  </si>
  <si>
    <t>Census Tract 37.07</t>
  </si>
  <si>
    <t>Census Tract 46.04</t>
  </si>
  <si>
    <t>Census Tract 2.03</t>
  </si>
  <si>
    <t>Census Tract 47.20</t>
  </si>
  <si>
    <t>Census Tract 1.11</t>
  </si>
  <si>
    <t>Census Tract 47.13</t>
  </si>
  <si>
    <t>Census Tract 1.09</t>
  </si>
  <si>
    <t>Census Tract 47.12</t>
  </si>
  <si>
    <t>Census Tract 47.24</t>
  </si>
  <si>
    <t>Census Tract 46.02</t>
  </si>
  <si>
    <t>Census Tract 29</t>
  </si>
  <si>
    <t>Census Tract 20</t>
  </si>
  <si>
    <t>Census Tract 27</t>
  </si>
  <si>
    <t>Census Tract 32.01</t>
  </si>
  <si>
    <t>Census Tract 47.17</t>
  </si>
  <si>
    <t>Census Tract 37.21</t>
  </si>
  <si>
    <t>Census Tract 7.10</t>
  </si>
  <si>
    <t>Census Tract 47.25</t>
  </si>
  <si>
    <t>Census Tract 45.01</t>
  </si>
  <si>
    <t>Census Tract 43</t>
  </si>
  <si>
    <t>Census Tract 25</t>
  </si>
  <si>
    <t>Census Tract 37.29</t>
  </si>
  <si>
    <t>Census Tract 37.26</t>
  </si>
  <si>
    <t>Census Tract 38.05</t>
  </si>
  <si>
    <t>Census Tract 37.30</t>
  </si>
  <si>
    <t>Census Tract 44.01</t>
  </si>
  <si>
    <t>Census Tract 37.17</t>
  </si>
  <si>
    <t>Census Tract 9.04</t>
  </si>
  <si>
    <t>Census Tract 38.03</t>
  </si>
  <si>
    <t>Census Tract 1.07</t>
  </si>
  <si>
    <t>Census Tract 47.27</t>
  </si>
  <si>
    <t>Census Tract 16</t>
  </si>
  <si>
    <t>Census Tract 1.29</t>
  </si>
  <si>
    <t>Census Tract 44.02</t>
  </si>
  <si>
    <t>Census Tract 14</t>
  </si>
  <si>
    <t>Census Tract 37.24</t>
  </si>
  <si>
    <t>Census Tract 31</t>
  </si>
  <si>
    <t>Census Tract 37.22</t>
  </si>
  <si>
    <t>Census Tract 9.03</t>
  </si>
  <si>
    <t>Census Tract 10</t>
  </si>
  <si>
    <t>Census Tract 9601</t>
  </si>
  <si>
    <t>Census Tract 34</t>
  </si>
  <si>
    <t>Census Tract 7.13</t>
  </si>
  <si>
    <t>Census Tract 40.01</t>
  </si>
  <si>
    <t>Census Tract 8.01</t>
  </si>
  <si>
    <t>Census Tract 12</t>
  </si>
  <si>
    <t>Census Tract 35.01</t>
  </si>
  <si>
    <t>Census Tract 37.12</t>
  </si>
  <si>
    <t>Census Tract 9702</t>
  </si>
  <si>
    <t>Census Tract 9700</t>
  </si>
  <si>
    <t>Census Tract 1.10</t>
  </si>
  <si>
    <t>Census Tract 37.15</t>
  </si>
  <si>
    <t>Census Tract 37.25</t>
  </si>
  <si>
    <t>Census Tract 1.12</t>
  </si>
  <si>
    <t>Census Tract 47.26</t>
  </si>
  <si>
    <t>Census Tract 37.18</t>
  </si>
  <si>
    <t>Census Tract 37.19</t>
  </si>
  <si>
    <t>Census Tract 1.18</t>
  </si>
  <si>
    <t>Census Tract 19</t>
  </si>
  <si>
    <t>Census Tract 2.07</t>
  </si>
  <si>
    <t>Census Tract 37.33</t>
  </si>
  <si>
    <t>Census Tract 1.20</t>
  </si>
  <si>
    <t>Census Tract 18</t>
  </si>
  <si>
    <t>Census Tract 11.02</t>
  </si>
  <si>
    <t>Census Tract 1.17</t>
  </si>
  <si>
    <t>Census Tract 15</t>
  </si>
  <si>
    <t>Census Tract 21</t>
  </si>
  <si>
    <t>Census Tract 13</t>
  </si>
  <si>
    <t>Census Tract 1.25</t>
  </si>
  <si>
    <t>Census Tract 9586.02</t>
  </si>
  <si>
    <t>Census Tract 9586.01</t>
  </si>
  <si>
    <t>Census Tract 9589</t>
  </si>
  <si>
    <t>Census Tract 9521</t>
  </si>
  <si>
    <t>Census Tract 9526</t>
  </si>
  <si>
    <t>Census Tract 9527</t>
  </si>
  <si>
    <t>Census Tract 9401</t>
  </si>
  <si>
    <t>Census Tract 9523</t>
  </si>
  <si>
    <t>Census Tract 38.07</t>
  </si>
  <si>
    <t>Census Tract 37.32</t>
  </si>
  <si>
    <t>Census Tract 37.28</t>
  </si>
  <si>
    <t>Census Tract 7.12</t>
  </si>
  <si>
    <t>Census Tract 38.04</t>
  </si>
  <si>
    <t>Census Tract 36</t>
  </si>
  <si>
    <t>Census Tract 47.16</t>
  </si>
  <si>
    <t>Census Tract 46.03</t>
  </si>
  <si>
    <t>Census Tract 1.15</t>
  </si>
  <si>
    <t>Census Tract 1.28</t>
  </si>
  <si>
    <t>Census Tract 1.21</t>
  </si>
  <si>
    <t>Census Tract 7.11</t>
  </si>
  <si>
    <t>Census Tract 1.14</t>
  </si>
  <si>
    <t>Census Tract 1.16</t>
  </si>
  <si>
    <t>Census Tract 1.27</t>
  </si>
  <si>
    <t>Census Tract 1.08</t>
  </si>
  <si>
    <t>Census Tract 1.19</t>
  </si>
  <si>
    <t>Census Tract 6.04</t>
  </si>
  <si>
    <t>Census Tract 37.31</t>
  </si>
  <si>
    <t>Census Tract 23</t>
  </si>
  <si>
    <t>Census Tract 1.13</t>
  </si>
  <si>
    <t>Census Tract 7.14</t>
  </si>
  <si>
    <t>Census Tract 24.01</t>
  </si>
  <si>
    <t>Census Tract 11.01</t>
  </si>
  <si>
    <t>Census Tract 9415</t>
  </si>
  <si>
    <t>Census Tract 9742.02</t>
  </si>
  <si>
    <t>Census Tract 9742.01</t>
  </si>
  <si>
    <t>Census Tract 9458</t>
  </si>
  <si>
    <t>Census Tract 9744</t>
  </si>
  <si>
    <t>Census Tract 9747</t>
  </si>
  <si>
    <t>Census Tract 9461</t>
  </si>
  <si>
    <t>Census Tract 47.40</t>
  </si>
  <si>
    <t>Census Tract 9505</t>
  </si>
  <si>
    <t>Census Tract 9506</t>
  </si>
  <si>
    <t>Census Tract 9507</t>
  </si>
  <si>
    <t>Census Tract 47.42</t>
  </si>
  <si>
    <t>Census Tract 47.49</t>
  </si>
  <si>
    <t>Census Tract 37.37</t>
  </si>
  <si>
    <t>Census Tract 47.35</t>
  </si>
  <si>
    <t>Census Tract 47.37</t>
  </si>
  <si>
    <t>Census Tract 47.45</t>
  </si>
  <si>
    <t>Census Tract 47.38</t>
  </si>
  <si>
    <t>Census Tract 47.34</t>
  </si>
  <si>
    <t>Census Tract 47.39</t>
  </si>
  <si>
    <t>Census Tract 47.33</t>
  </si>
  <si>
    <t>Census Tract 47.53</t>
  </si>
  <si>
    <t>Census Tract 47.46</t>
  </si>
  <si>
    <t>Census Tract 47.48</t>
  </si>
  <si>
    <t>Census Tract 47.51</t>
  </si>
  <si>
    <t>Census Tract 47.50</t>
  </si>
  <si>
    <t>Census Tract 47.47</t>
  </si>
  <si>
    <t>Census Tract 47.43</t>
  </si>
  <si>
    <t>Census Tract 47.52</t>
  </si>
  <si>
    <t>Census Tract 9407</t>
  </si>
  <si>
    <t>Census Tract 9406</t>
  </si>
  <si>
    <t>Census Tract 9405</t>
  </si>
  <si>
    <t>Census Tract 107.02</t>
  </si>
  <si>
    <t>Census Tract 109</t>
  </si>
  <si>
    <t>Census Tract 9402</t>
  </si>
  <si>
    <t>Census Tract 111</t>
  </si>
  <si>
    <t>Census Tract 9403</t>
  </si>
  <si>
    <t>Census Tract 107.05</t>
  </si>
  <si>
    <t>Census Tract 107.16</t>
  </si>
  <si>
    <t>Census Tract 107.14</t>
  </si>
  <si>
    <t>Census Tract 107.12</t>
  </si>
  <si>
    <t>Census Tract 106.02</t>
  </si>
  <si>
    <t>Census Tract 107.03</t>
  </si>
  <si>
    <t>Census Tract 106.01</t>
  </si>
  <si>
    <t>Census Tract 105.03</t>
  </si>
  <si>
    <t>Census Tract 107.13</t>
  </si>
  <si>
    <t>Census Tract 107.15</t>
  </si>
  <si>
    <t>Census Tract 107.18</t>
  </si>
  <si>
    <t>Census Tract 107.22</t>
  </si>
  <si>
    <t>Census Tract 107.20</t>
  </si>
  <si>
    <t>Census Tract 107.17</t>
  </si>
  <si>
    <t>Census Tract 107.19</t>
  </si>
  <si>
    <t>Census Tract 107.21</t>
  </si>
  <si>
    <t>Census Tract 107.23</t>
  </si>
  <si>
    <t>Census Tract 112</t>
  </si>
  <si>
    <t>Census Tract 9409</t>
  </si>
  <si>
    <t>Census Tract 110</t>
  </si>
  <si>
    <t>Census Tract 9578</t>
  </si>
  <si>
    <t>Census Tract 9572</t>
  </si>
  <si>
    <t>Census Tract 9573</t>
  </si>
  <si>
    <t>Census Tract 10.02</t>
  </si>
  <si>
    <t>Census Tract 9574</t>
  </si>
  <si>
    <t>Census Tract 9575</t>
  </si>
  <si>
    <t>Census Tract 9576</t>
  </si>
  <si>
    <t>Census Tract 9577</t>
  </si>
  <si>
    <t>Census Tract 10.01</t>
  </si>
  <si>
    <t>Census Tract 9708</t>
  </si>
  <si>
    <t>Census Tract 9709.01</t>
  </si>
  <si>
    <t>Census Tract 9710</t>
  </si>
  <si>
    <t>Census Tract 9711</t>
  </si>
  <si>
    <t>Census Tract 9701.01</t>
  </si>
  <si>
    <t>Census Tract 9703.02</t>
  </si>
  <si>
    <t>Census Tract 9441</t>
  </si>
  <si>
    <t>Census Tract 9408</t>
  </si>
  <si>
    <t>Census Tract 9410</t>
  </si>
  <si>
    <t>Census Tract 9764</t>
  </si>
  <si>
    <t>Census Tract 9704.01</t>
  </si>
  <si>
    <t>Census Tract 9709.02</t>
  </si>
  <si>
    <t>Census Tract 9707</t>
  </si>
  <si>
    <t>Census Tract 9703.03</t>
  </si>
  <si>
    <t>Census Tract 9701.02</t>
  </si>
  <si>
    <t>Census Tract 9703.01</t>
  </si>
  <si>
    <t>Census Tract 9704.05</t>
  </si>
  <si>
    <t>Census Tract 9704.04</t>
  </si>
  <si>
    <t>Census Tract 9714</t>
  </si>
  <si>
    <t>Census Tract 9713</t>
  </si>
  <si>
    <t>Census Tract 18.06</t>
  </si>
  <si>
    <t>Census Tract 17.01</t>
  </si>
  <si>
    <t>Census Tract 18.04</t>
  </si>
  <si>
    <t>Census Tract 13.03</t>
  </si>
  <si>
    <t>Census Tract 18.01</t>
  </si>
  <si>
    <t>Census Tract 13.05</t>
  </si>
  <si>
    <t>Census Tract 1.04</t>
  </si>
  <si>
    <t>Census Tract 12.01</t>
  </si>
  <si>
    <t>Census Tract 1.02</t>
  </si>
  <si>
    <t>Census Tract 17.03</t>
  </si>
  <si>
    <t>Census Tract 17.05</t>
  </si>
  <si>
    <t>Census Tract 18.02</t>
  </si>
  <si>
    <t>Census Tract 17.02</t>
  </si>
  <si>
    <t>Census Tract 13.06</t>
  </si>
  <si>
    <t>Census Tract 12.04</t>
  </si>
  <si>
    <t>Census Tract 11.04</t>
  </si>
  <si>
    <t>Census Tract 11.03</t>
  </si>
  <si>
    <t>Census Tract 13.07</t>
  </si>
  <si>
    <t>Census Tract 13.04</t>
  </si>
  <si>
    <t>Census Tract 17.07</t>
  </si>
  <si>
    <t>Census Tract 17.06</t>
  </si>
  <si>
    <t>Census Tract 18.05</t>
  </si>
  <si>
    <t>Census Tract 12.03</t>
  </si>
  <si>
    <t>Census Tract 12.05</t>
  </si>
  <si>
    <t>Census Tract 1.03</t>
  </si>
  <si>
    <t>Census Tract 11.05</t>
  </si>
  <si>
    <t>Census Tract 101.02</t>
  </si>
  <si>
    <t>Census Tract 108</t>
  </si>
  <si>
    <t>Census Tract 103.04</t>
  </si>
  <si>
    <t>Census Tract 9800</t>
  </si>
  <si>
    <t>Census Tract 9502</t>
  </si>
  <si>
    <t>Census Tract 103.08</t>
  </si>
  <si>
    <t>Census Tract 107</t>
  </si>
  <si>
    <t>Census Tract 102.04</t>
  </si>
  <si>
    <t>Census Tract 103.09</t>
  </si>
  <si>
    <t>Census Tract 106.03</t>
  </si>
  <si>
    <t>Census Tract 13.01</t>
  </si>
  <si>
    <t>Census Tract 13.02</t>
  </si>
  <si>
    <t>Census Tract 103.12</t>
  </si>
  <si>
    <t>Census Tract 103.10</t>
  </si>
  <si>
    <t>Census Tract 103.11</t>
  </si>
  <si>
    <t>Census Tract 102.03</t>
  </si>
  <si>
    <t>Census Tract 9404</t>
  </si>
  <si>
    <t>Census Tract 103.15</t>
  </si>
  <si>
    <t>Census Tract 103.16</t>
  </si>
  <si>
    <t>Census Tract 9783.01</t>
  </si>
  <si>
    <t>Census Tract 9782</t>
  </si>
  <si>
    <t>Census Tract 9783.02</t>
  </si>
  <si>
    <t>Census Tract 9781</t>
  </si>
  <si>
    <t>Census Tract 9783.03</t>
  </si>
  <si>
    <t>Census Tract 9603</t>
  </si>
  <si>
    <t>Census Tract 9602</t>
  </si>
  <si>
    <t>Census Tract 9604</t>
  </si>
  <si>
    <t>Census Tract 9606</t>
  </si>
  <si>
    <t>Census Tract 9608</t>
  </si>
  <si>
    <t>Census Tract 9435</t>
  </si>
  <si>
    <t>Census Tract 9452</t>
  </si>
  <si>
    <t>Census Tract 9457</t>
  </si>
  <si>
    <t>Census Tract 9456</t>
  </si>
  <si>
    <t>Census Tract 9454</t>
  </si>
  <si>
    <t>Census Tract 9455</t>
  </si>
  <si>
    <t>Census Tract 9438</t>
  </si>
  <si>
    <t>Census Tract 9436</t>
  </si>
  <si>
    <t>Census Tract 9437</t>
  </si>
  <si>
    <t>Census Tract 9453</t>
  </si>
  <si>
    <t>Census Tract 9460</t>
  </si>
  <si>
    <t>Census Tract 9439.01</t>
  </si>
  <si>
    <t>Census Tract 9439.02</t>
  </si>
  <si>
    <t>Census Tract 9731</t>
  </si>
  <si>
    <t>Census Tract 9440</t>
  </si>
  <si>
    <t>Census Tract 9552</t>
  </si>
  <si>
    <t>Census Tract 11.06</t>
  </si>
  <si>
    <t>Census Tract 12.02</t>
  </si>
  <si>
    <t>Census Tract 103.14</t>
  </si>
  <si>
    <t>Census Tract 11.07</t>
  </si>
  <si>
    <t>Census Tract 104</t>
  </si>
  <si>
    <t>Census Tract 105</t>
  </si>
  <si>
    <t>Census Tract 1.01</t>
  </si>
  <si>
    <t>RacEthSmallest</t>
  </si>
  <si>
    <t>NMDOH Race/Ethnicity</t>
  </si>
  <si>
    <t>Hispanic</t>
  </si>
  <si>
    <t>After sorting, re-color the bars in each chart, all red. Then find NM and color it yellow.</t>
  </si>
  <si>
    <t>https://github.com/CSSEGISandData/COVID-19/tree/master/csse_covid_19_data/csse_covid_19_daily_reports_us</t>
  </si>
  <si>
    <t>https://covidtracking.com/data</t>
  </si>
  <si>
    <t>Race/Ethnicity, Smallest race groups trump mult races and Hispanic trumps all</t>
  </si>
  <si>
    <t>1-American Indian or Alaska Native</t>
  </si>
  <si>
    <t>2-Asian, Native Hawaiian, or Other Pacific Islander</t>
  </si>
  <si>
    <t>3-Black / African American</t>
  </si>
  <si>
    <t>4-Hispanic or Latino</t>
  </si>
  <si>
    <t>5-White</t>
  </si>
  <si>
    <t>6-Some Other Race</t>
  </si>
  <si>
    <t>9-Race/Ethnicity Unknown</t>
  </si>
  <si>
    <t>1- 0-14 years</t>
  </si>
  <si>
    <t>2-15-44 years</t>
  </si>
  <si>
    <t>3-45-64 years</t>
  </si>
  <si>
    <t>4-65 years &amp; older</t>
  </si>
  <si>
    <t>Four age groups (0-14,15-44,45-64,65+)Unkn=99</t>
  </si>
  <si>
    <t>U.S.</t>
  </si>
  <si>
    <t>dataQualityGrade</t>
  </si>
  <si>
    <t>A+</t>
  </si>
  <si>
    <t>Refresh pivot table</t>
  </si>
  <si>
    <t>Province_State</t>
  </si>
  <si>
    <t>CasesJHU</t>
  </si>
  <si>
    <t>HospCVTrack</t>
  </si>
  <si>
    <t>TestsTotCVTrack</t>
  </si>
  <si>
    <t>TestsPendCVTrack</t>
  </si>
  <si>
    <t>TestsNegCVTrack</t>
  </si>
  <si>
    <t>TestsPosCVTrack</t>
  </si>
  <si>
    <t>Rank</t>
  </si>
  <si>
    <t>Charts by U.S. States:</t>
  </si>
  <si>
    <t>RateRatios</t>
  </si>
  <si>
    <t>************ FREQS FOR WEEKLY U.S. States REPORT ****************;</t>
  </si>
  <si>
    <t xml:space="preserve">proc freq data=loisdriv.&amp;filetoday; </t>
  </si>
  <si>
    <t>where nmres=1;</t>
  </si>
  <si>
    <t>tables RacEthSmallest AgeGrp4 / nopercent norow nocol missprint;</t>
  </si>
  <si>
    <t>format RacEthSmallest dohracef. agegrp4 agegrp4f.;</t>
  </si>
  <si>
    <t>title 'COVID-19 NM Cases by Race and Age Group' ;</t>
  </si>
  <si>
    <t>run;</t>
  </si>
  <si>
    <t>Use the covid_ibis.sas program.</t>
  </si>
  <si>
    <t>Download the latest COVID_CASE_DATAMART file and run this proc freq - - &gt;</t>
  </si>
  <si>
    <t>Copy and paste the results into the orange-highlighted cells in the RateRatios worksheet.</t>
  </si>
  <si>
    <t>Update the text box in the graphs to include today's rate ratios.</t>
  </si>
  <si>
    <t>Check to make sure the counts in col. G matche the counts in col. C</t>
  </si>
  <si>
    <t>Check to make sure the chart was updated with the correct prevalence numbers</t>
  </si>
  <si>
    <t>Test Positivity Rate: Positive COVID-19 Test Results by U.S. States</t>
  </si>
  <si>
    <t>Tests per 1,000 Population</t>
  </si>
  <si>
    <t>date</t>
  </si>
  <si>
    <t>positiveIncrease</t>
  </si>
  <si>
    <t>negativeIncrease</t>
  </si>
  <si>
    <t>totalTestResultsIncrease</t>
  </si>
  <si>
    <t>deathIncrease</t>
  </si>
  <si>
    <t>hospitalizedIncrease</t>
  </si>
  <si>
    <t>totalTestsViral</t>
  </si>
  <si>
    <t>positiveTestsViral</t>
  </si>
  <si>
    <t>negativeTestsViral</t>
  </si>
  <si>
    <t>positiveCasesViral</t>
  </si>
  <si>
    <t>deathConfirmed</t>
  </si>
  <si>
    <t>deathProbable</t>
  </si>
  <si>
    <t>COVID-19 Infection Rates by Census Tract 
Poverty Group, New Mexico</t>
  </si>
  <si>
    <t>COVID-19 Infection Rates by American Indian or Alaska Native versus Some Other Race, New Mexico</t>
  </si>
  <si>
    <t>COVID-19 Infection Rates by Age Group, New Mexico</t>
  </si>
  <si>
    <t>Tract 35049980000 is a state prison, with 959 population and missing ACS poverty data.</t>
  </si>
  <si>
    <t>totalTestEncountersViral</t>
  </si>
  <si>
    <t>totalTestsPeopleViral</t>
  </si>
  <si>
    <t>totalTestsAntibody</t>
  </si>
  <si>
    <t>positiveTestsAntibody</t>
  </si>
  <si>
    <t>negativeTestsAntibody</t>
  </si>
  <si>
    <t>totalTestsPeopleAntibody</t>
  </si>
  <si>
    <t>positiveTestsPeopleAntibody</t>
  </si>
  <si>
    <t>negativeTestsPeopleAntibody</t>
  </si>
  <si>
    <t>totalTestsPeopleAntigen</t>
  </si>
  <si>
    <t>positiveTestsPeopleAntigen</t>
  </si>
  <si>
    <t>totalTestsAntigen</t>
  </si>
  <si>
    <t>positiveTestsAntigen</t>
  </si>
  <si>
    <t>totalTestResultsSource</t>
  </si>
  <si>
    <t>Infection Rate: COVID-19 Cases, Cumulative Year to Date, by U.S. States</t>
  </si>
  <si>
    <t>probableCases</t>
  </si>
  <si>
    <t>TestsProbableCVTrack</t>
  </si>
  <si>
    <t>2020-11-16T03:59:00Z</t>
  </si>
  <si>
    <t>f9555880eaacb39588e3dbdc1822f7fca35ebf82</t>
  </si>
  <si>
    <t>2020-11-16T11:00:00Z</t>
  </si>
  <si>
    <t>6a3bed8bae24c6fd056a322cdf8bdb75b8e91348</t>
  </si>
  <si>
    <t>2020-11-16T00:00:00Z</t>
  </si>
  <si>
    <t>43de65cf93ca926ad2da304f49f1e72c306610af</t>
  </si>
  <si>
    <t>3fa72aa48704fd1d9ef5023f31ab1208aab31b55</t>
  </si>
  <si>
    <t>2020-11-16T02:59:00Z</t>
  </si>
  <si>
    <t>8d179dd4a451eccee3decd5678f78ae4597d5c8e</t>
  </si>
  <si>
    <t>2020-11-15T01:59:00Z</t>
  </si>
  <si>
    <t>76348c23dc21ab6c0c75f8752324a3fe5c5f2cde</t>
  </si>
  <si>
    <t>C</t>
  </si>
  <si>
    <t>2020-11-15T20:30:00Z</t>
  </si>
  <si>
    <t>39effdf537c565b774f896701882c1803f6fa0f9</t>
  </si>
  <si>
    <t>2020-11-15T00:00:00Z</t>
  </si>
  <si>
    <t>4f008f04ee9b745fb7c85e5a74283ccf810d7374</t>
  </si>
  <si>
    <t>2020-11-15T18:00:00Z</t>
  </si>
  <si>
    <t>6d9d5cb35f59a1085897480573b79b27255aea9d</t>
  </si>
  <si>
    <t>2020-11-15T23:59:00Z</t>
  </si>
  <si>
    <t>31c36a48488f71cd0fe8d47f001ba24bc86a1431</t>
  </si>
  <si>
    <t>2020-11-16T02:50:00Z</t>
  </si>
  <si>
    <t>5ea423dfb8a9921aead74167bd2c4077ef84d66a</t>
  </si>
  <si>
    <t>2020-11-15T23:00:00Z</t>
  </si>
  <si>
    <t>99f6b70b6eda3e9f7aa0adefc2e4c2007134efd3</t>
  </si>
  <si>
    <t>7c54ae0cb2b93a182cdedf2e7da13d54f257757d</t>
  </si>
  <si>
    <t>2020-11-15T19:00:00Z</t>
  </si>
  <si>
    <t>699a2a1403fe4633615509752947bf80c2b0b381</t>
  </si>
  <si>
    <t>2fb3335bb643f78e6192cfec928cb9c67baab562</t>
  </si>
  <si>
    <t>1e8858e21a4ae4ac6ca1d391ee6a3113ab174e1b</t>
  </si>
  <si>
    <t>2020-11-16T10:00:00Z</t>
  </si>
  <si>
    <t>a503c478dafbfd2edc769dfafc919a423d1dc236</t>
  </si>
  <si>
    <t>1447bec6c12e9ca41eb56300ae6635aa3426cd8b</t>
  </si>
  <si>
    <t>2020-11-16T13:00:00Z</t>
  </si>
  <si>
    <t>3a06d4ee49faa4ac99c07bc0bee8f0f6c57ad752</t>
  </si>
  <si>
    <t>2020-11-16T08:00:00Z</t>
  </si>
  <si>
    <t>477dbfabf6e7cd7c0d8d0066802317d6b64016d0</t>
  </si>
  <si>
    <t>07d6a2bd326385aca2098d8bcebd4930f9be0142</t>
  </si>
  <si>
    <t>757f98a65def34ce4ddadbd23f1539f65f33055a</t>
  </si>
  <si>
    <t>37c1ecb30ecd2c64cd1e29064cb0fb8d19de598d</t>
  </si>
  <si>
    <t>2020-11-14T17:00:00Z</t>
  </si>
  <si>
    <t>9bf90521604d7791d2f804b9d6df8ba7e00a11d9</t>
  </si>
  <si>
    <t>2020-11-16T00:59:00Z</t>
  </si>
  <si>
    <t>d91aa11955a293f07a3e50dbf12bf9c076b8399c</t>
  </si>
  <si>
    <t>2341f0108612c80a37b46200fbb19dc6bd501691</t>
  </si>
  <si>
    <t>2020-11-16T01:59:00Z</t>
  </si>
  <si>
    <t>576f58e54645f5b0fc0233e1b9f10ee022f6d67e</t>
  </si>
  <si>
    <t>2020-11-16T11:40:00Z</t>
  </si>
  <si>
    <t>699dd8a93fac4e76a66343b036b51b749e6bd77f</t>
  </si>
  <si>
    <t>ef754e47ffddcfbcd973c19331552ebfe565fe5c</t>
  </si>
  <si>
    <t>2020-11-15T22:00:00Z</t>
  </si>
  <si>
    <t>03075c91fe850cd0d771e8882776cfe9da187799</t>
  </si>
  <si>
    <t>2020-11-16T09:00:00Z</t>
  </si>
  <si>
    <t>7e928432cc9a10349a858a05fd879e0b59ddbd42</t>
  </si>
  <si>
    <t>61f80592740372c1f81afd291ec7598931f932d8</t>
  </si>
  <si>
    <t>2020-11-15T17:30:00Z</t>
  </si>
  <si>
    <t>88f1d6d117de7cbb1adce8052383ec593a145a19</t>
  </si>
  <si>
    <t>2e27a382412d916c9165ab8e106f5d55cc2fdfe5</t>
  </si>
  <si>
    <t>9bd5e6ff06980840632263f30df88b28c5b3906a</t>
  </si>
  <si>
    <t>2020-11-16T14:00:00Z</t>
  </si>
  <si>
    <t>914de5306e36593d49a8c9770130e0b44687ad68</t>
  </si>
  <si>
    <t>952b9cd8673ab437682d3eac71343e746eebae58</t>
  </si>
  <si>
    <t>2020-11-16T03:01:00Z</t>
  </si>
  <si>
    <t>72463d62daa1207acd581e5f5e040f6f992637f2</t>
  </si>
  <si>
    <t>2020-11-16T12:00:00Z</t>
  </si>
  <si>
    <t>db9d83a730090e4c01e49b17aa9cf5a5ed5ca4db</t>
  </si>
  <si>
    <t>1dd8d4f0152a3013706b3b43ff87fc337a0e3d70</t>
  </si>
  <si>
    <t>2020-11-15T11:59:00Z</t>
  </si>
  <si>
    <t>6bf6475eaa15f70fa530b7b6fbfd98e42bba8a43</t>
  </si>
  <si>
    <t>2020-11-15T14:00:00Z</t>
  </si>
  <si>
    <t>8c09cfdbaf5352d3b95e76bc7f85df378dbb2019</t>
  </si>
  <si>
    <t>2020-11-16T15:00:00Z</t>
  </si>
  <si>
    <t>3a8062d8d5c4b1f1fbdf90a2b935abb1e6376d4d</t>
  </si>
  <si>
    <t>2020-11-16T17:55:00Z</t>
  </si>
  <si>
    <t>544cb72a4931aba80571cfd97cb1722bc280cb25</t>
  </si>
  <si>
    <t>2020-11-16T10:21:00Z</t>
  </si>
  <si>
    <t>e006b8c526ef984197ae2a4ebaf6f54ccc18c70b</t>
  </si>
  <si>
    <t>2020-11-15T17:00:00Z</t>
  </si>
  <si>
    <t>50481822c2133201773bea7eabeaa40cf1dba300</t>
  </si>
  <si>
    <t>0edfc2b95b304646ffb3cb33a4a8c6b5e4b8f923</t>
  </si>
  <si>
    <t>2020-11-15T02:59:00Z</t>
  </si>
  <si>
    <t>1b7cfb484cfd4fce353dbb4f6598c9404c75e5fa</t>
  </si>
  <si>
    <t>de47e34149ae06e94d29fff9aa29ef674ef474f8</t>
  </si>
  <si>
    <t>bce2365325b4f91e9b71ac7b14400e2cd4e46136</t>
  </si>
  <si>
    <t>2020-11-16T16:46:00Z</t>
  </si>
  <si>
    <t>9f55d5e6b0530a0bc409617cec9ca8f8cba3d295</t>
  </si>
  <si>
    <t>data downloaded Tuesday AM, November 17, 2020</t>
  </si>
  <si>
    <t>Shape_Length</t>
  </si>
  <si>
    <t>Shape_Area</t>
  </si>
  <si>
    <t>11/17/2020 22:48:04 PM</t>
  </si>
  <si>
    <t>Percent COVID</t>
  </si>
  <si>
    <t>County</t>
  </si>
  <si>
    <t xml:space="preserve">  3- Bernalillo County, East Gateway</t>
  </si>
  <si>
    <t xml:space="preserve"> 25- Bernalillo County, Comanche Juan Tabo</t>
  </si>
  <si>
    <t xml:space="preserve"> 22- Bernalillo County, Indian School Juan Tabo</t>
  </si>
  <si>
    <t xml:space="preserve"> 24- Bernalillo County, Montgomery Moon</t>
  </si>
  <si>
    <t xml:space="preserve"> 23- Bernalillo County, Montgomery Louisiana</t>
  </si>
  <si>
    <t xml:space="preserve"> 21- Bernalillo County, Indian School Pennsylvania</t>
  </si>
  <si>
    <t xml:space="preserve"> 20- Bernalillo County, Comanche Carlysle</t>
  </si>
  <si>
    <t xml:space="preserve">  5- Bernalillo County, Lomas Girard</t>
  </si>
  <si>
    <t xml:space="preserve">  4- Bernalillo County, Lomas San Mateo</t>
  </si>
  <si>
    <t xml:space="preserve">  1- Bernalillo County, Central Penn</t>
  </si>
  <si>
    <t xml:space="preserve">  2- Bernalillo County, Central Tabo</t>
  </si>
  <si>
    <t xml:space="preserve">  9- Military Bases</t>
  </si>
  <si>
    <t xml:space="preserve">  6- Bernalillo County, Gibson University</t>
  </si>
  <si>
    <t xml:space="preserve">  7- Bernalillo County, Rio Bravo Second</t>
  </si>
  <si>
    <t xml:space="preserve">  8- Bernalillo County, Lomas Broadway</t>
  </si>
  <si>
    <t xml:space="preserve"> 15- Bernalillo County, Central Coors</t>
  </si>
  <si>
    <t xml:space="preserve"> 19- Bernalillo County, Candelaria Second</t>
  </si>
  <si>
    <t xml:space="preserve"> 18- Bernalillo County, Montano Rio Grande</t>
  </si>
  <si>
    <t xml:space="preserve"> 32- Bernalillo County, Alameda Edith</t>
  </si>
  <si>
    <t xml:space="preserve"> 27- Bernalillo County, Paseo Ventura</t>
  </si>
  <si>
    <t xml:space="preserve"> 33- Bernalillo County, Academy Tramway</t>
  </si>
  <si>
    <t xml:space="preserve"> 26- Bernalillo County, Paseo Louisiana</t>
  </si>
  <si>
    <t xml:space="preserve"> 28- Bernalillo County, East Mountain</t>
  </si>
  <si>
    <t xml:space="preserve"> 14- Bernalillo County, Arenal Tapia</t>
  </si>
  <si>
    <t xml:space="preserve"> 10- Bernalillo County, Isleta Gun Club</t>
  </si>
  <si>
    <t xml:space="preserve"> 16- Bernalillo County, So. Ninetyeight</t>
  </si>
  <si>
    <t xml:space="preserve"> 12- Bernalillo County, Chavez OneEighteenth</t>
  </si>
  <si>
    <t xml:space="preserve"> 31- Bernalillo County, Alameda Coors</t>
  </si>
  <si>
    <t xml:space="preserve"> 34- Bernalillo County, Irving Unser</t>
  </si>
  <si>
    <t xml:space="preserve"> 29- Bernalillo County, Del Norte</t>
  </si>
  <si>
    <t xml:space="preserve"> 30- Bernalillo County, Montano Coors</t>
  </si>
  <si>
    <t xml:space="preserve"> 11- Bernalillo County, Arenal Unser</t>
  </si>
  <si>
    <t xml:space="preserve"> 17- Bernalillo County, No. Ninetyeight</t>
  </si>
  <si>
    <t xml:space="preserve"> 13- Bernalillo County, Southwest</t>
  </si>
  <si>
    <t>101- Sierra/Catron Counties</t>
  </si>
  <si>
    <t xml:space="preserve"> 35- Chaves County, Roswell N.W.</t>
  </si>
  <si>
    <t xml:space="preserve"> 36- Chaves County, Roswell S.E.</t>
  </si>
  <si>
    <t xml:space="preserve"> 37- Chaves County, Other</t>
  </si>
  <si>
    <t xml:space="preserve"> 38- Cibola County</t>
  </si>
  <si>
    <t xml:space="preserve"> 39- Colfax/Union Counties</t>
  </si>
  <si>
    <t xml:space="preserve"> 40- Curry County, Clovis West</t>
  </si>
  <si>
    <t xml:space="preserve"> 41- Curry County, Clovis East</t>
  </si>
  <si>
    <t xml:space="preserve"> 76- Roosevelt County/Curry County, Other</t>
  </si>
  <si>
    <t xml:space="preserve"> 73- Quay/DeBaca/Harding Counties</t>
  </si>
  <si>
    <t xml:space="preserve"> 48- Dona Ana County, Northwest Las Cruces</t>
  </si>
  <si>
    <t xml:space="preserve"> 43- Dona Ana County, Central Las Cruces</t>
  </si>
  <si>
    <t xml:space="preserve"> 52- Dona Ana County, University District</t>
  </si>
  <si>
    <t xml:space="preserve"> 47- Dona Ana County, Mesilla Picacho Mesilla Park</t>
  </si>
  <si>
    <t xml:space="preserve"> 49- Dona Ana County, Sonoma Butterfield Moongate</t>
  </si>
  <si>
    <t xml:space="preserve"> 46- Dona Ana County, Las Alturas Talavera</t>
  </si>
  <si>
    <t xml:space="preserve"> 44- Dona Ana County, Dona Ana Fort Selden</t>
  </si>
  <si>
    <t xml:space="preserve"> 45- Dona Ana County, Hatch and Surrounding Area</t>
  </si>
  <si>
    <t xml:space="preserve"> 50- Dona Ana County, South Valley</t>
  </si>
  <si>
    <t xml:space="preserve"> 51- Dona Ana County, Sunland Park</t>
  </si>
  <si>
    <t xml:space="preserve"> 42- Dona Ana County, Anthony Berino Chaparral</t>
  </si>
  <si>
    <t xml:space="preserve"> 53- Eddy County, Carlsbad</t>
  </si>
  <si>
    <t xml:space="preserve"> 54- Eddy County, Other</t>
  </si>
  <si>
    <t xml:space="preserve"> 56- Hidalgo County/Grant County, Other</t>
  </si>
  <si>
    <t xml:space="preserve"> 55- Grant County, Silver City</t>
  </si>
  <si>
    <t xml:space="preserve"> 69- Mora/Guadalupe/San Miguel East</t>
  </si>
  <si>
    <t xml:space="preserve"> 58- Lea County, Hobbs So.</t>
  </si>
  <si>
    <t xml:space="preserve"> 57- Lea County, Hobbs No.</t>
  </si>
  <si>
    <t xml:space="preserve"> 59- Lea County, Other</t>
  </si>
  <si>
    <t xml:space="preserve"> 60- Lincoln County </t>
  </si>
  <si>
    <t xml:space="preserve"> 61- Los Alamos County</t>
  </si>
  <si>
    <t xml:space="preserve"> 62- Luna County</t>
  </si>
  <si>
    <t xml:space="preserve"> 65- McKinley County, SW</t>
  </si>
  <si>
    <t xml:space="preserve"> 66- McKinley County, Other</t>
  </si>
  <si>
    <t xml:space="preserve"> 64- McKinley County, NW</t>
  </si>
  <si>
    <t xml:space="preserve"> 63- McKinley County, Gallup</t>
  </si>
  <si>
    <t xml:space="preserve"> 65- McKinley County, SW </t>
  </si>
  <si>
    <t xml:space="preserve"> 71- Otero County, Alamogordo S.W.</t>
  </si>
  <si>
    <t xml:space="preserve"> 70- Otero County, Alamogordo N.E.</t>
  </si>
  <si>
    <t xml:space="preserve"> 72- Otero County, Other</t>
  </si>
  <si>
    <t xml:space="preserve"> 74- Rio Arriba, Espanola and Pueblos</t>
  </si>
  <si>
    <t xml:space="preserve"> 75- Rio Arriba, North</t>
  </si>
  <si>
    <t xml:space="preserve"> 88- Sandoval County, Bernalillo/Placitas </t>
  </si>
  <si>
    <t xml:space="preserve"> 89- Sandoval County, Corrales</t>
  </si>
  <si>
    <t xml:space="preserve"> 84- Sandoval County, Rio Rancho Blvd, No.</t>
  </si>
  <si>
    <t xml:space="preserve"> 87- Sandoval County, Rio Rancho So.</t>
  </si>
  <si>
    <t xml:space="preserve"> 86- Sandoval County, Rio Rancho West</t>
  </si>
  <si>
    <t xml:space="preserve"> 85- Sandoval County, Rio Rancho Blvd, So.</t>
  </si>
  <si>
    <t xml:space="preserve"> 91- Sandoval County Other West</t>
  </si>
  <si>
    <t xml:space="preserve"> 90- Sandoval County Other East</t>
  </si>
  <si>
    <t xml:space="preserve"> 78- San Juan County, Farmington Southeast</t>
  </si>
  <si>
    <t xml:space="preserve"> 77- San Juan County, Farmington North</t>
  </si>
  <si>
    <t xml:space="preserve"> 79- San Juan County, Farmington West/Kirtland/La Plata</t>
  </si>
  <si>
    <t xml:space="preserve"> 80- San Juan County, North/Aztec</t>
  </si>
  <si>
    <t xml:space="preserve"> 82- San Juan County, South</t>
  </si>
  <si>
    <t xml:space="preserve"> 81- San Juan County, Northeast/Bloomfield</t>
  </si>
  <si>
    <t xml:space="preserve"> 83- San Juan County, West</t>
  </si>
  <si>
    <t xml:space="preserve"> 67- San Miguel County, Las Vegas</t>
  </si>
  <si>
    <t xml:space="preserve"> 68- San Miguel County, Pecos/Villanueva</t>
  </si>
  <si>
    <t xml:space="preserve"> 93- Santa Fe County, Opera Vicinity</t>
  </si>
  <si>
    <t xml:space="preserve"> 95- Santa Fe Co., Agua Fria Neighborhood + Downtown</t>
  </si>
  <si>
    <t xml:space="preserve"> 97- Santa Fe County, Bellamah/Stamm</t>
  </si>
  <si>
    <t xml:space="preserve"> 96- Santa Fe County, Agua Fria Village</t>
  </si>
  <si>
    <t xml:space="preserve"> 98- Santa Fe County, Airport Road </t>
  </si>
  <si>
    <t xml:space="preserve"> 94- Santa Fe County, Pueblos Plus</t>
  </si>
  <si>
    <t xml:space="preserve"> 99- Santa Fe County, South</t>
  </si>
  <si>
    <t xml:space="preserve"> 92- Santa Fe County, East Foothills + Eldorado</t>
  </si>
  <si>
    <t>100- Santa Fe County, State Pen</t>
  </si>
  <si>
    <t>102- Socorro County</t>
  </si>
  <si>
    <t>105- Taos County, Downtown and High Road</t>
  </si>
  <si>
    <t>104- Taos County, Northwest</t>
  </si>
  <si>
    <t>103- Torrance County</t>
  </si>
  <si>
    <t>107- Valencia County, NE</t>
  </si>
  <si>
    <t>108- Valencia County, SE</t>
  </si>
  <si>
    <t>106- Valencia County, Los Lunas</t>
  </si>
  <si>
    <t>109- Valencia County, West and Belen</t>
  </si>
  <si>
    <t>Bernalillo</t>
  </si>
  <si>
    <t>Military</t>
  </si>
  <si>
    <t>Bases</t>
  </si>
  <si>
    <t>Sierra/Catron</t>
  </si>
  <si>
    <t>Counties</t>
  </si>
  <si>
    <t>Chaves</t>
  </si>
  <si>
    <t>Cibola</t>
  </si>
  <si>
    <t>Colfax/Union</t>
  </si>
  <si>
    <t>Curry</t>
  </si>
  <si>
    <t>Quay/DeBaca/Harding</t>
  </si>
  <si>
    <t>Eddy</t>
  </si>
  <si>
    <t>Grant</t>
  </si>
  <si>
    <t>Lea</t>
  </si>
  <si>
    <t>Lincoln</t>
  </si>
  <si>
    <t>Luna</t>
  </si>
  <si>
    <t>McKinley</t>
  </si>
  <si>
    <t>Otero</t>
  </si>
  <si>
    <t>Sandoval</t>
  </si>
  <si>
    <t>+</t>
  </si>
  <si>
    <t>Downtown</t>
  </si>
  <si>
    <t>Eldorado</t>
  </si>
  <si>
    <t>Socorro</t>
  </si>
  <si>
    <t>Taos</t>
  </si>
  <si>
    <t>Torrance</t>
  </si>
  <si>
    <t>Valencia</t>
  </si>
  <si>
    <t>Military Bases</t>
  </si>
  <si>
    <t>Sierra/Catron Counties</t>
  </si>
  <si>
    <t>Cibola County</t>
  </si>
  <si>
    <t>Colfax/Union Counties</t>
  </si>
  <si>
    <t>Quay/DeBaca/Harding Counties</t>
  </si>
  <si>
    <t>Lincoln County</t>
  </si>
  <si>
    <t>Los Alamos County</t>
  </si>
  <si>
    <t>Luna County</t>
  </si>
  <si>
    <t>Socorro County</t>
  </si>
  <si>
    <t>Torrance County</t>
  </si>
  <si>
    <t>Roosevelt/Curry</t>
  </si>
  <si>
    <t>Dona Ana</t>
  </si>
  <si>
    <t>Hidalgo/Grant</t>
  </si>
  <si>
    <t>Mora/Guadalupe/San Miguel</t>
  </si>
  <si>
    <t>Los Alamos</t>
  </si>
  <si>
    <t>Rio Arriba</t>
  </si>
  <si>
    <t>San Juan</t>
  </si>
  <si>
    <t>San Miguel</t>
  </si>
  <si>
    <t>Santa Fe</t>
  </si>
  <si>
    <t>Juris</t>
  </si>
  <si>
    <t>County Name</t>
  </si>
  <si>
    <t>Small Area</t>
  </si>
  <si>
    <t>Bernalillo County</t>
  </si>
  <si>
    <t>Chaves County</t>
  </si>
  <si>
    <t>Curry County</t>
  </si>
  <si>
    <t>Roosevelt/Curry County</t>
  </si>
  <si>
    <t>Dona Ana County</t>
  </si>
  <si>
    <t>Eddy County</t>
  </si>
  <si>
    <t>Hidalgo/Grant County</t>
  </si>
  <si>
    <t>Grant County</t>
  </si>
  <si>
    <t>Mora/Guadalupe/San Miguel Counties</t>
  </si>
  <si>
    <t>Lea County</t>
  </si>
  <si>
    <t>McKinley County</t>
  </si>
  <si>
    <t>Otero County</t>
  </si>
  <si>
    <t>Rio Arriba County</t>
  </si>
  <si>
    <t>Roosevelt/Curry Counties</t>
  </si>
  <si>
    <t>Sandoval County</t>
  </si>
  <si>
    <t>San Juan County</t>
  </si>
  <si>
    <t>San Miguel County</t>
  </si>
  <si>
    <t>Mora/Guadalupe/San Miguel County</t>
  </si>
  <si>
    <t>Santa Fe County</t>
  </si>
  <si>
    <t>Taos County</t>
  </si>
  <si>
    <t>Valencia County</t>
  </si>
  <si>
    <t xml:space="preserve">East Gateway    </t>
  </si>
  <si>
    <t xml:space="preserve">Comanche Juan Tabo   </t>
  </si>
  <si>
    <t xml:space="preserve">Indian School Juan Tabo  </t>
  </si>
  <si>
    <t xml:space="preserve">Montgomery Moon    </t>
  </si>
  <si>
    <t xml:space="preserve">Montgomery Louisiana    </t>
  </si>
  <si>
    <t xml:space="preserve">Indian School Pennsylvania   </t>
  </si>
  <si>
    <t xml:space="preserve">Comanche Carlysle    </t>
  </si>
  <si>
    <t xml:space="preserve">Lomas Girard    </t>
  </si>
  <si>
    <t xml:space="preserve">Lomas San Mateo   </t>
  </si>
  <si>
    <t xml:space="preserve">Central Penn    </t>
  </si>
  <si>
    <t xml:space="preserve">Central Tabo    </t>
  </si>
  <si>
    <t xml:space="preserve">     </t>
  </si>
  <si>
    <t xml:space="preserve">Gibson University    </t>
  </si>
  <si>
    <t xml:space="preserve">Rio Bravo Second   </t>
  </si>
  <si>
    <t xml:space="preserve">Lomas Broadway    </t>
  </si>
  <si>
    <t xml:space="preserve">Central Coors    </t>
  </si>
  <si>
    <t xml:space="preserve">Candelaria Second    </t>
  </si>
  <si>
    <t xml:space="preserve">Montano Rio Grande   </t>
  </si>
  <si>
    <t xml:space="preserve">Alameda Edith    </t>
  </si>
  <si>
    <t xml:space="preserve">Paseo Ventura    </t>
  </si>
  <si>
    <t xml:space="preserve">Academy Tramway    </t>
  </si>
  <si>
    <t xml:space="preserve">Paseo Louisiana    </t>
  </si>
  <si>
    <t xml:space="preserve">East Mountain    </t>
  </si>
  <si>
    <t xml:space="preserve">Arenal Tapia    </t>
  </si>
  <si>
    <t xml:space="preserve">Isleta Gun Club   </t>
  </si>
  <si>
    <t xml:space="preserve">So. Ninetyeight    </t>
  </si>
  <si>
    <t xml:space="preserve">Chavez OneEighteenth    </t>
  </si>
  <si>
    <t xml:space="preserve">Alameda Coors    </t>
  </si>
  <si>
    <t xml:space="preserve">Irving Unser    </t>
  </si>
  <si>
    <t xml:space="preserve">Del Norte    </t>
  </si>
  <si>
    <t xml:space="preserve">Montano Coors    </t>
  </si>
  <si>
    <t xml:space="preserve">Arenal Unser    </t>
  </si>
  <si>
    <t xml:space="preserve">No. Ninetyeight    </t>
  </si>
  <si>
    <t xml:space="preserve">Southwest     </t>
  </si>
  <si>
    <t xml:space="preserve">Roswell N.W.    </t>
  </si>
  <si>
    <t xml:space="preserve">Roswell S.E.    </t>
  </si>
  <si>
    <t xml:space="preserve">Other     </t>
  </si>
  <si>
    <t xml:space="preserve">Clovis West    </t>
  </si>
  <si>
    <t xml:space="preserve">Clovis East    </t>
  </si>
  <si>
    <t xml:space="preserve">Northwest Las Cruces   </t>
  </si>
  <si>
    <t xml:space="preserve">Central Las Cruces   </t>
  </si>
  <si>
    <t xml:space="preserve">University District    </t>
  </si>
  <si>
    <t xml:space="preserve">Mesilla Picacho Mesilla Park  </t>
  </si>
  <si>
    <t xml:space="preserve">Sonoma Butterfield Moongate   </t>
  </si>
  <si>
    <t xml:space="preserve">Las Alturas Talavera   </t>
  </si>
  <si>
    <t xml:space="preserve">Dona Ana Fort Selden  </t>
  </si>
  <si>
    <t xml:space="preserve">Hatch and Surrounding Area  </t>
  </si>
  <si>
    <t xml:space="preserve">South Valley    </t>
  </si>
  <si>
    <t xml:space="preserve">Sunland Park    </t>
  </si>
  <si>
    <t xml:space="preserve">Carlsbad     </t>
  </si>
  <si>
    <t xml:space="preserve">Silver City    </t>
  </si>
  <si>
    <t xml:space="preserve">East     </t>
  </si>
  <si>
    <t xml:space="preserve">Hobbs So.    </t>
  </si>
  <si>
    <t xml:space="preserve">Hobbs No.    </t>
  </si>
  <si>
    <t xml:space="preserve">SW     </t>
  </si>
  <si>
    <t xml:space="preserve">NW     </t>
  </si>
  <si>
    <t xml:space="preserve">Gallup     </t>
  </si>
  <si>
    <t xml:space="preserve">Alamogordo S.W.    </t>
  </si>
  <si>
    <t xml:space="preserve">Alamogordo N.E.    </t>
  </si>
  <si>
    <t xml:space="preserve">Espanola and Pueblos   </t>
  </si>
  <si>
    <t xml:space="preserve">North     </t>
  </si>
  <si>
    <t xml:space="preserve"> Other    </t>
  </si>
  <si>
    <t xml:space="preserve">Bernalillo/Placitas     </t>
  </si>
  <si>
    <t xml:space="preserve">Corrales     </t>
  </si>
  <si>
    <t xml:space="preserve">Rio Rancho Blvd No.  </t>
  </si>
  <si>
    <t xml:space="preserve">Rio Rancho So.   </t>
  </si>
  <si>
    <t xml:space="preserve">Rio Rancho West   </t>
  </si>
  <si>
    <t xml:space="preserve">Rio Rancho Blvd So.  </t>
  </si>
  <si>
    <t xml:space="preserve">Other West    </t>
  </si>
  <si>
    <t xml:space="preserve">Other East    </t>
  </si>
  <si>
    <t xml:space="preserve"> Farmington Southeast   </t>
  </si>
  <si>
    <t xml:space="preserve"> Farmington North   </t>
  </si>
  <si>
    <t xml:space="preserve"> Farmington West/Kirtland/La Plata  </t>
  </si>
  <si>
    <t xml:space="preserve"> North/Aztec    </t>
  </si>
  <si>
    <t xml:space="preserve"> South    </t>
  </si>
  <si>
    <t xml:space="preserve"> Northeast/Bloomfield    </t>
  </si>
  <si>
    <t xml:space="preserve"> West    </t>
  </si>
  <si>
    <t xml:space="preserve"> Las Vegas   </t>
  </si>
  <si>
    <t xml:space="preserve"> Pecos/Villanueva    </t>
  </si>
  <si>
    <t xml:space="preserve"> Opera Vicinity   </t>
  </si>
  <si>
    <t xml:space="preserve"> Agua Fria Neighborhood + Downtown</t>
  </si>
  <si>
    <t xml:space="preserve"> Bellamah/Stamm    </t>
  </si>
  <si>
    <t xml:space="preserve"> Agua Fria Village  </t>
  </si>
  <si>
    <t xml:space="preserve"> Airport Road   </t>
  </si>
  <si>
    <t xml:space="preserve"> Pueblos Plus   </t>
  </si>
  <si>
    <t xml:space="preserve"> East Foothills + Eldorado </t>
  </si>
  <si>
    <t xml:space="preserve">State Pen    </t>
  </si>
  <si>
    <t xml:space="preserve">Downtown and High Road  </t>
  </si>
  <si>
    <t xml:space="preserve">Northwest     </t>
  </si>
  <si>
    <t xml:space="preserve">NE     </t>
  </si>
  <si>
    <t xml:space="preserve">SE     </t>
  </si>
  <si>
    <t xml:space="preserve">Los Lunas    </t>
  </si>
  <si>
    <t xml:space="preserve">West and Belen   </t>
  </si>
  <si>
    <t>Congregant or other explanation</t>
  </si>
  <si>
    <t>State Pen</t>
  </si>
  <si>
    <t>Otero Prison, part of Chapparal</t>
  </si>
  <si>
    <t>Shiprock Hospital</t>
  </si>
  <si>
    <t>Luna County Detention Center, heart of Deming</t>
  </si>
  <si>
    <t>Roswell Correctional Center</t>
  </si>
  <si>
    <t>To'Hajiilee</t>
  </si>
  <si>
    <t>Cibola County Correctional Facility</t>
  </si>
  <si>
    <t>CNM Correctional Facility</t>
  </si>
  <si>
    <t>Guadalupe Correctional Facility</t>
  </si>
  <si>
    <t xml:space="preserve">Lea County Correctional </t>
  </si>
  <si>
    <t>NE NM Correctional</t>
  </si>
  <si>
    <t>NM Women's Correctional</t>
  </si>
  <si>
    <t>Southern NM Correctional Facility</t>
  </si>
  <si>
    <t xml:space="preserve">Nursing homes? </t>
  </si>
  <si>
    <t>DA Detention Center, Homeless services, Nursing homes?</t>
  </si>
  <si>
    <t>Crownpoint</t>
  </si>
  <si>
    <t>Ramah</t>
  </si>
  <si>
    <t>Zuni</t>
  </si>
  <si>
    <t>Churchrock</t>
  </si>
  <si>
    <t>Thoreau, Prewitt</t>
  </si>
  <si>
    <t xml:space="preserve">Rez NW Gallup   </t>
  </si>
  <si>
    <t>North Gallup</t>
  </si>
  <si>
    <t>Cuba</t>
  </si>
  <si>
    <t>San Felipe</t>
  </si>
  <si>
    <t>Santo Domingo</t>
  </si>
  <si>
    <t>Zia</t>
  </si>
  <si>
    <t>Ramah Navajo</t>
  </si>
  <si>
    <t>Grants</t>
  </si>
  <si>
    <t>Acoma</t>
  </si>
  <si>
    <t>Laguna</t>
  </si>
  <si>
    <t>Location</t>
  </si>
  <si>
    <t>Alamo Navajo</t>
  </si>
  <si>
    <t>Magdalena</t>
  </si>
  <si>
    <t>Deming</t>
  </si>
  <si>
    <t>Rural Roswell</t>
  </si>
  <si>
    <t>West Mesa</t>
  </si>
  <si>
    <t>Detention Facility</t>
  </si>
  <si>
    <t>Farmington East</t>
  </si>
  <si>
    <t>Farmington West</t>
  </si>
  <si>
    <t xml:space="preserve">West Aztec </t>
  </si>
  <si>
    <t>Upper Fruitland</t>
  </si>
  <si>
    <t>Rez betw Gallup and Shiprock</t>
  </si>
  <si>
    <t>Santa Teresa</t>
  </si>
  <si>
    <t xml:space="preserve">Anthony </t>
  </si>
  <si>
    <t>Berino</t>
  </si>
  <si>
    <t>Mesquite</t>
  </si>
  <si>
    <t xml:space="preserve">Chaparral   </t>
  </si>
  <si>
    <t>NW rural area LC</t>
  </si>
  <si>
    <t xml:space="preserve">Alamo? </t>
  </si>
  <si>
    <t>Westside shelter?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</si>
</sst>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000"/>
    <numFmt numFmtId="166" formatCode="0.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9.9"/>
      <color rgb="FF535B6A"/>
      <name val="Tahoma"/>
      <family val="2"/>
    </font>
    <font>
      <b/>
      <sz val="9.35"/>
      <color rgb="FF515967"/>
      <name val="Tahoma"/>
      <family val="2"/>
    </font>
    <font>
      <b/>
      <sz val="11"/>
      <color rgb="FF515967"/>
      <name val="Tahoma"/>
      <family val="2"/>
    </font>
    <font>
      <sz val="9.35"/>
      <color rgb="FF282828"/>
      <name val="Tahoma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rgb="FF008000"/>
      <name val="SAS Monospace"/>
      <family val="3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02124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5F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ECED2"/>
      </bottom>
      <diagonal/>
    </border>
    <border>
      <left style="medium">
        <color rgb="FFCECED2"/>
      </left>
      <right/>
      <top/>
      <bottom style="medium">
        <color rgb="FFCECED2"/>
      </bottom>
      <diagonal/>
    </border>
    <border>
      <left/>
      <right/>
      <top style="medium">
        <color rgb="FF003366"/>
      </top>
      <bottom/>
      <diagonal/>
    </border>
    <border>
      <left style="medium">
        <color rgb="FFCECED2"/>
      </left>
      <right/>
      <top style="medium">
        <color rgb="FF003366"/>
      </top>
      <bottom/>
      <diagonal/>
    </border>
    <border>
      <left style="medium">
        <color rgb="FFCECED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51">
    <xf numFmtId="0" fontId="0" fillId="0" borderId="0" xfId="0"/>
    <xf numFmtId="22" fontId="0" fillId="0" borderId="0" xfId="0" applyNumberFormat="1"/>
    <xf numFmtId="0" fontId="0" fillId="0" borderId="10" xfId="0" applyBorder="1"/>
    <xf numFmtId="2" fontId="0" fillId="0" borderId="0" xfId="0" applyNumberFormat="1"/>
    <xf numFmtId="164" fontId="0" fillId="0" borderId="0" xfId="0" applyNumberFormat="1"/>
    <xf numFmtId="164" fontId="20" fillId="0" borderId="0" xfId="0" applyNumberFormat="1" applyFont="1"/>
    <xf numFmtId="0" fontId="16" fillId="0" borderId="0" xfId="0" applyFont="1"/>
    <xf numFmtId="0" fontId="0" fillId="0" borderId="0" xfId="0" quotePrefix="1"/>
    <xf numFmtId="0" fontId="0" fillId="33" borderId="0" xfId="0" applyFill="1"/>
    <xf numFmtId="0" fontId="0" fillId="33" borderId="0" xfId="0" quotePrefix="1" applyFill="1"/>
    <xf numFmtId="0" fontId="14" fillId="0" borderId="0" xfId="0" applyFont="1"/>
    <xf numFmtId="0" fontId="0" fillId="34" borderId="10" xfId="0" applyFill="1" applyBorder="1"/>
    <xf numFmtId="2" fontId="0" fillId="34" borderId="0" xfId="0" applyNumberFormat="1" applyFill="1"/>
    <xf numFmtId="0" fontId="0" fillId="35" borderId="0" xfId="0" applyFill="1"/>
    <xf numFmtId="2" fontId="0" fillId="35" borderId="0" xfId="0" applyNumberFormat="1" applyFill="1"/>
    <xf numFmtId="0" fontId="21" fillId="36" borderId="11" xfId="0" applyFont="1" applyFill="1" applyBorder="1" applyAlignment="1">
      <alignment horizontal="left" wrapText="1"/>
    </xf>
    <xf numFmtId="0" fontId="21" fillId="36" borderId="12" xfId="0" applyFont="1" applyFill="1" applyBorder="1" applyAlignment="1">
      <alignment horizontal="left" wrapText="1"/>
    </xf>
    <xf numFmtId="0" fontId="23" fillId="37" borderId="13" xfId="0" applyFont="1" applyFill="1" applyBorder="1" applyAlignment="1">
      <alignment horizontal="left" vertical="center" wrapText="1"/>
    </xf>
    <xf numFmtId="3" fontId="22" fillId="37" borderId="14" xfId="0" applyNumberFormat="1" applyFont="1" applyFill="1" applyBorder="1" applyAlignment="1">
      <alignment horizontal="right" vertical="center" wrapText="1"/>
    </xf>
    <xf numFmtId="0" fontId="24" fillId="0" borderId="0" xfId="0" applyFont="1" applyAlignment="1">
      <alignment vertical="center" wrapText="1"/>
    </xf>
    <xf numFmtId="3" fontId="24" fillId="0" borderId="15" xfId="0" applyNumberFormat="1" applyFont="1" applyBorder="1" applyAlignment="1">
      <alignment horizontal="right" vertical="center" wrapText="1"/>
    </xf>
    <xf numFmtId="0" fontId="24" fillId="38" borderId="0" xfId="0" applyFont="1" applyFill="1" applyAlignment="1">
      <alignment vertical="center" wrapText="1"/>
    </xf>
    <xf numFmtId="3" fontId="24" fillId="38" borderId="15" xfId="0" applyNumberFormat="1" applyFont="1" applyFill="1" applyBorder="1" applyAlignment="1">
      <alignment horizontal="right" vertical="center" wrapText="1"/>
    </xf>
    <xf numFmtId="0" fontId="0" fillId="0" borderId="0" xfId="0"/>
    <xf numFmtId="0" fontId="25" fillId="0" borderId="0" xfId="0" applyFont="1"/>
    <xf numFmtId="165" fontId="0" fillId="0" borderId="0" xfId="0" applyNumberFormat="1"/>
    <xf numFmtId="0" fontId="0" fillId="0" borderId="0" xfId="0" applyFill="1"/>
    <xf numFmtId="166" fontId="0" fillId="0" borderId="0" xfId="0" applyNumberFormat="1" applyFill="1"/>
    <xf numFmtId="0" fontId="16" fillId="0" borderId="0" xfId="0" applyFont="1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quotePrefix="1" applyAlignment="1">
      <alignment horizontal="right" vertical="top"/>
    </xf>
    <xf numFmtId="0" fontId="0" fillId="0" borderId="0" xfId="0" applyAlignment="1">
      <alignment horizontal="right" vertical="top"/>
    </xf>
    <xf numFmtId="0" fontId="27" fillId="0" borderId="0" xfId="0" applyFont="1" applyAlignment="1">
      <alignment vertical="top" wrapText="1"/>
    </xf>
    <xf numFmtId="22" fontId="0" fillId="0" borderId="0" xfId="0" applyNumberFormat="1" applyFill="1"/>
    <xf numFmtId="0" fontId="0" fillId="0" borderId="0" xfId="0" applyAlignment="1">
      <alignment vertical="center"/>
    </xf>
    <xf numFmtId="0" fontId="0" fillId="39" borderId="0" xfId="0" applyFill="1"/>
    <xf numFmtId="0" fontId="0" fillId="0" borderId="10" xfId="0" applyBorder="1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15" fontId="0" fillId="0" borderId="0" xfId="0" applyNumberFormat="1"/>
    <xf numFmtId="0" fontId="16" fillId="0" borderId="0" xfId="0" applyFont="1" applyAlignment="1">
      <alignment vertical="top" wrapText="1"/>
    </xf>
    <xf numFmtId="0" fontId="0" fillId="0" borderId="0" xfId="0" pivotButton="1"/>
    <xf numFmtId="0" fontId="16" fillId="0" borderId="0" xfId="0" pivotButton="1" applyFont="1"/>
    <xf numFmtId="0" fontId="0" fillId="0" borderId="0" xfId="0" applyNumberFormat="1"/>
    <xf numFmtId="0" fontId="28" fillId="0" borderId="0" xfId="42" applyAlignment="1">
      <alignment wrapText="1"/>
    </xf>
    <xf numFmtId="11" fontId="0" fillId="0" borderId="0" xfId="0" applyNumberFormat="1"/>
    <xf numFmtId="0" fontId="0" fillId="40" borderId="0" xfId="0" applyFill="1"/>
    <xf numFmtId="0" fontId="26" fillId="0" borderId="0" xfId="0" applyFont="1" applyAlignment="1">
      <alignment horizontal="center" vertical="top" wrapText="1"/>
    </xf>
    <xf numFmtId="0" fontId="16" fillId="0" borderId="0" xfId="0" applyFont="1" applyFill="1"/>
    <xf numFmtId="0" fontId="14" fillId="0" borderId="0" xfId="0" applyFont="1" applyFill="1"/>
    <xf numFmtId="0" fontId="0" fillId="0" borderId="0" xfId="0" applyFill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16" fillId="0" borderId="10" xfId="0" applyFont="1" applyFill="1" applyBorder="1" applyAlignment="1">
      <alignment horizontal="center" wrapText="1"/>
    </xf>
    <xf numFmtId="0" fontId="16" fillId="0" borderId="17" xfId="0" applyFont="1" applyFill="1" applyBorder="1" applyAlignment="1">
      <alignment horizontal="center"/>
    </xf>
    <xf numFmtId="0" fontId="16" fillId="0" borderId="10" xfId="0" applyFont="1" applyFill="1" applyBorder="1"/>
    <xf numFmtId="0" fontId="0" fillId="0" borderId="10" xfId="0" applyFill="1" applyBorder="1" applyAlignment="1">
      <alignment horizontal="center"/>
    </xf>
    <xf numFmtId="3" fontId="0" fillId="0" borderId="10" xfId="0" applyNumberFormat="1" applyFill="1" applyBorder="1" applyAlignment="1">
      <alignment horizontal="center"/>
    </xf>
    <xf numFmtId="2" fontId="16" fillId="0" borderId="10" xfId="0" applyNumberFormat="1" applyFont="1" applyFill="1" applyBorder="1" applyAlignment="1">
      <alignment horizontal="center"/>
    </xf>
    <xf numFmtId="0" fontId="16" fillId="0" borderId="10" xfId="0" applyFont="1" applyFill="1" applyBorder="1" applyAlignment="1">
      <alignment horizontal="left"/>
    </xf>
    <xf numFmtId="0" fontId="0" fillId="0" borderId="10" xfId="0" applyFill="1" applyBorder="1"/>
    <xf numFmtId="0" fontId="0" fillId="41" borderId="0" xfId="0" applyFill="1"/>
    <xf numFmtId="166" fontId="16" fillId="0" borderId="17" xfId="0" applyNumberFormat="1" applyFont="1" applyFill="1" applyBorder="1" applyAlignment="1">
      <alignment horizontal="center"/>
    </xf>
    <xf numFmtId="2" fontId="0" fillId="42" borderId="0" xfId="0" applyNumberFormat="1" applyFill="1"/>
    <xf numFmtId="0" fontId="0" fillId="0" borderId="0" xfId="0" applyFill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0" fontId="26" fillId="39" borderId="10" xfId="0" applyFont="1" applyFill="1" applyBorder="1" applyAlignment="1">
      <alignment horizontal="left" vertical="top"/>
    </xf>
    <xf numFmtId="0" fontId="26" fillId="39" borderId="10" xfId="0" applyFont="1" applyFill="1" applyBorder="1" applyAlignment="1">
      <alignment vertical="top" wrapText="1"/>
    </xf>
    <xf numFmtId="0" fontId="0" fillId="39" borderId="10" xfId="0" applyFill="1" applyBorder="1"/>
    <xf numFmtId="0" fontId="16" fillId="0" borderId="0" xfId="0" applyFont="1" applyAlignment="1">
      <alignment horizontal="left" vertical="top"/>
    </xf>
    <xf numFmtId="0" fontId="0" fillId="0" borderId="0" xfId="0" applyAlignment="1"/>
    <xf numFmtId="2" fontId="0" fillId="0" borderId="10" xfId="0" applyNumberFormat="1" applyBorder="1"/>
    <xf numFmtId="0" fontId="31" fillId="0" borderId="10" xfId="0" applyFont="1" applyBorder="1"/>
    <xf numFmtId="0" fontId="31" fillId="34" borderId="21" xfId="0" applyFont="1" applyFill="1" applyBorder="1"/>
    <xf numFmtId="0" fontId="0" fillId="43" borderId="10" xfId="0" applyFill="1" applyBorder="1"/>
    <xf numFmtId="0" fontId="0" fillId="43" borderId="0" xfId="0" applyFill="1"/>
    <xf numFmtId="0" fontId="0" fillId="44" borderId="0" xfId="0" applyFill="1"/>
    <xf numFmtId="0" fontId="0" fillId="45" borderId="10" xfId="0" applyFill="1" applyBorder="1"/>
    <xf numFmtId="0" fontId="0" fillId="45" borderId="0" xfId="0" applyFill="1"/>
    <xf numFmtId="2" fontId="0" fillId="40" borderId="0" xfId="0" applyNumberFormat="1" applyFill="1"/>
    <xf numFmtId="0" fontId="26" fillId="39" borderId="0" xfId="0" applyFont="1" applyFill="1" applyBorder="1" applyAlignment="1">
      <alignment horizontal="center" vertical="top" wrapText="1"/>
    </xf>
    <xf numFmtId="0" fontId="26" fillId="39" borderId="0" xfId="0" applyFont="1" applyFill="1" applyAlignment="1">
      <alignment horizontal="center" vertical="top" wrapText="1"/>
    </xf>
    <xf numFmtId="2" fontId="0" fillId="41" borderId="0" xfId="0" applyNumberFormat="1" applyFill="1"/>
    <xf numFmtId="0" fontId="0" fillId="0" borderId="10" xfId="0" applyBorder="1" applyProtection="1">
      <protection locked="0"/>
    </xf>
    <xf numFmtId="0" fontId="0" fillId="0" borderId="0" xfId="0" applyProtection="1">
      <protection locked="0"/>
    </xf>
    <xf numFmtId="0" fontId="0" fillId="40" borderId="0" xfId="0" applyFill="1" applyProtection="1">
      <protection locked="0"/>
    </xf>
    <xf numFmtId="0" fontId="0" fillId="41" borderId="0" xfId="0" applyFill="1" applyProtection="1">
      <protection locked="0"/>
    </xf>
    <xf numFmtId="2" fontId="0" fillId="34" borderId="0" xfId="0" applyNumberFormat="1" applyFill="1" applyProtection="1">
      <protection locked="0"/>
    </xf>
    <xf numFmtId="0" fontId="0" fillId="0" borderId="0" xfId="0" applyAlignment="1">
      <alignment horizontal="center"/>
    </xf>
    <xf numFmtId="0" fontId="0" fillId="40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2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1" fontId="0" fillId="34" borderId="0" xfId="0" applyNumberFormat="1" applyFill="1" applyAlignment="1">
      <alignment horizontal="center"/>
    </xf>
    <xf numFmtId="14" fontId="0" fillId="34" borderId="0" xfId="0" applyNumberFormat="1" applyFill="1" applyAlignment="1">
      <alignment horizontal="center"/>
    </xf>
    <xf numFmtId="0" fontId="0" fillId="46" borderId="0" xfId="0" applyFill="1" applyAlignment="1">
      <alignment horizontal="center"/>
    </xf>
    <xf numFmtId="1" fontId="0" fillId="46" borderId="0" xfId="0" applyNumberFormat="1" applyFill="1" applyAlignment="1">
      <alignment horizontal="center"/>
    </xf>
    <xf numFmtId="14" fontId="0" fillId="46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30" fillId="35" borderId="0" xfId="0" applyFont="1" applyFill="1" applyAlignment="1">
      <alignment horizontal="center"/>
    </xf>
    <xf numFmtId="1" fontId="30" fillId="0" borderId="0" xfId="0" applyNumberFormat="1" applyFont="1" applyFill="1" applyAlignment="1">
      <alignment horizontal="center"/>
    </xf>
    <xf numFmtId="14" fontId="30" fillId="0" borderId="0" xfId="0" applyNumberFormat="1" applyFont="1" applyFill="1" applyAlignment="1">
      <alignment horizontal="center"/>
    </xf>
    <xf numFmtId="1" fontId="0" fillId="35" borderId="0" xfId="0" applyNumberFormat="1" applyFill="1" applyAlignment="1">
      <alignment horizontal="center"/>
    </xf>
    <xf numFmtId="14" fontId="0" fillId="35" borderId="0" xfId="0" applyNumberFormat="1" applyFill="1" applyAlignment="1">
      <alignment horizontal="center"/>
    </xf>
    <xf numFmtId="0" fontId="0" fillId="35" borderId="10" xfId="0" applyFill="1" applyBorder="1"/>
    <xf numFmtId="2" fontId="0" fillId="47" borderId="0" xfId="0" applyNumberFormat="1" applyFill="1"/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16" fillId="0" borderId="26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27" xfId="0" applyNumberFormat="1" applyFill="1" applyBorder="1" applyAlignment="1">
      <alignment horizontal="center"/>
    </xf>
    <xf numFmtId="0" fontId="16" fillId="0" borderId="28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6" fontId="0" fillId="0" borderId="29" xfId="0" applyNumberFormat="1" applyFill="1" applyBorder="1" applyAlignment="1">
      <alignment horizontal="center"/>
    </xf>
    <xf numFmtId="166" fontId="0" fillId="0" borderId="30" xfId="0" applyNumberFormat="1" applyFill="1" applyBorder="1" applyAlignment="1">
      <alignment horizont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16" fillId="0" borderId="2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6" fontId="0" fillId="0" borderId="27" xfId="0" applyNumberForma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6" fontId="0" fillId="0" borderId="29" xfId="0" applyNumberFormat="1" applyFill="1" applyBorder="1" applyAlignment="1">
      <alignment horizontal="center" vertical="center"/>
    </xf>
    <xf numFmtId="166" fontId="0" fillId="0" borderId="30" xfId="0" applyNumberFormat="1" applyFill="1" applyBorder="1" applyAlignment="1">
      <alignment horizontal="center" vertical="center"/>
    </xf>
    <xf numFmtId="3" fontId="0" fillId="0" borderId="0" xfId="0" applyNumberFormat="1" applyFill="1"/>
    <xf numFmtId="0" fontId="32" fillId="0" borderId="0" xfId="0" applyFont="1"/>
    <xf numFmtId="0" fontId="33" fillId="0" borderId="0" xfId="0" applyFont="1" applyFill="1"/>
    <xf numFmtId="0" fontId="34" fillId="0" borderId="0" xfId="0" applyFont="1" applyFill="1"/>
    <xf numFmtId="0" fontId="35" fillId="0" borderId="0" xfId="0" applyFont="1" applyFill="1"/>
    <xf numFmtId="0" fontId="36" fillId="0" borderId="0" xfId="0" applyFont="1"/>
    <xf numFmtId="0" fontId="29" fillId="0" borderId="18" xfId="0" applyFont="1" applyBorder="1" applyAlignment="1">
      <alignment horizontal="center" vertical="top" wrapText="1"/>
    </xf>
    <xf numFmtId="0" fontId="29" fillId="0" borderId="19" xfId="0" applyFont="1" applyBorder="1" applyAlignment="1">
      <alignment horizontal="center" vertical="top" wrapText="1"/>
    </xf>
    <xf numFmtId="0" fontId="26" fillId="0" borderId="20" xfId="0" applyFont="1" applyBorder="1" applyAlignment="1">
      <alignment horizontal="center" vertical="top" wrapText="1"/>
    </xf>
    <xf numFmtId="0" fontId="26" fillId="0" borderId="0" xfId="0" applyFont="1" applyAlignment="1">
      <alignment horizontal="center" vertical="top" wrapText="1"/>
    </xf>
    <xf numFmtId="0" fontId="16" fillId="0" borderId="0" xfId="0" applyFont="1" applyAlignment="1">
      <alignment vertical="top" wrapText="1"/>
    </xf>
    <xf numFmtId="0" fontId="16" fillId="39" borderId="0" xfId="0" applyFont="1" applyFill="1"/>
    <xf numFmtId="9" fontId="16" fillId="39" borderId="0" xfId="43" applyFont="1" applyFill="1"/>
    <xf numFmtId="9" fontId="0" fillId="39" borderId="0" xfId="43" applyFont="1" applyFill="1"/>
    <xf numFmtId="0" fontId="36" fillId="39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wrapText="1"/>
    </dxf>
  </dxfs>
  <tableStyles count="0" defaultTableStyle="TableStyleMedium2" defaultPivotStyle="PivotStyleLight16"/>
  <colors>
    <mruColors>
      <color rgb="FFA70227"/>
      <color rgb="FFF6AE42"/>
      <color rgb="FFFFE5F4"/>
      <color rgb="FFFFCCFF"/>
      <color rgb="FFF266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StateCharts!$U$4</c:f>
          <c:strCache>
            <c:ptCount val="1"/>
            <c:pt idx="0">
              <c:v>Infection Rate: COVID-19 Cases, Cumulative Year to Date, by U.S. States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5036849385423E-2"/>
          <c:y val="0.15248687664041996"/>
          <c:w val="0.92453094927240409"/>
          <c:h val="0.711767552493438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StateCharts!$C$1</c:f>
              <c:strCache>
                <c:ptCount val="1"/>
                <c:pt idx="0">
                  <c:v>Prevalence</c:v>
                </c:pt>
              </c:strCache>
            </c:strRef>
          </c:tx>
          <c:spPr>
            <a:solidFill>
              <a:srgbClr val="A70227"/>
            </a:solidFill>
            <a:ln>
              <a:solidFill>
                <a:srgbClr val="A70227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268-46B6-8552-A41888F718B9}"/>
              </c:ext>
            </c:extLst>
          </c:dPt>
          <c:dPt>
            <c:idx val="10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E6-194B-9368-E0910516B101}"/>
              </c:ext>
            </c:extLst>
          </c:dPt>
          <c:dPt>
            <c:idx val="13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2060-4274-BFB5-F9C6EF19A823}"/>
              </c:ext>
            </c:extLst>
          </c:dPt>
          <c:dPt>
            <c:idx val="14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F694-4FBD-BCE4-20B67C35E819}"/>
              </c:ext>
            </c:extLst>
          </c:dPt>
          <c:dPt>
            <c:idx val="15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4D2F-4572-82E8-3E82D5FD8B0C}"/>
              </c:ext>
            </c:extLst>
          </c:dPt>
          <c:dPt>
            <c:idx val="16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1BD-43CB-8175-A63DFBAEB701}"/>
              </c:ext>
            </c:extLst>
          </c:dPt>
          <c:dPt>
            <c:idx val="17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B54C-4DAF-BF74-F77D9152622E}"/>
              </c:ext>
            </c:extLst>
          </c:dPt>
          <c:dPt>
            <c:idx val="18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DB87-4C38-9C67-80B459161110}"/>
              </c:ext>
            </c:extLst>
          </c:dPt>
          <c:dPt>
            <c:idx val="19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AE85-415D-AA5F-8940A8F7771B}"/>
              </c:ext>
            </c:extLst>
          </c:dPt>
          <c:dPt>
            <c:idx val="20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7B8-40A1-9597-1EF135E25AA9}"/>
              </c:ext>
            </c:extLst>
          </c:dPt>
          <c:dPt>
            <c:idx val="21"/>
            <c:invertIfNegative val="0"/>
            <c:bubble3D val="0"/>
            <c:spPr>
              <a:solidFill>
                <a:srgbClr val="F6AE42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C72-4E44-A635-ED09BB8240D6}"/>
              </c:ext>
            </c:extLst>
          </c:dPt>
          <c:dPt>
            <c:idx val="23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E9BC-4885-8A3A-379D1140CC96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EFD2-487D-BCF7-9AB64E27ADF2}"/>
              </c:ext>
            </c:extLst>
          </c:dPt>
          <c:dPt>
            <c:idx val="27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9A8-4A14-87C7-B7DA3960B666}"/>
              </c:ext>
            </c:extLst>
          </c:dPt>
          <c:dPt>
            <c:idx val="28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81C-4A8A-BF44-FE9FA3C165B5}"/>
              </c:ext>
            </c:extLst>
          </c:dPt>
          <c:dPt>
            <c:idx val="29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4FF-41EE-949C-0094CE12D93E}"/>
              </c:ext>
            </c:extLst>
          </c:dPt>
          <c:dPt>
            <c:idx val="30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8762-4045-863F-BD7B83B452DE}"/>
              </c:ext>
            </c:extLst>
          </c:dPt>
          <c:dPt>
            <c:idx val="31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1A-4E7A-BE26-DE1D5ED58242}"/>
              </c:ext>
            </c:extLst>
          </c:dPt>
          <c:dPt>
            <c:idx val="32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C1A-4E7A-BE26-DE1D5ED58242}"/>
              </c:ext>
            </c:extLst>
          </c:dPt>
          <c:dPt>
            <c:idx val="33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762B-4F60-ACA0-24C32A30F912}"/>
              </c:ext>
            </c:extLst>
          </c:dPt>
          <c:dPt>
            <c:idx val="34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9A8-4A14-87C7-B7DA3960B666}"/>
              </c:ext>
            </c:extLst>
          </c:dPt>
          <c:dPt>
            <c:idx val="35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DA69-4420-BFEE-CB36CEAAC0D3}"/>
              </c:ext>
            </c:extLst>
          </c:dPt>
          <c:dPt>
            <c:idx val="36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8515-41C0-B460-6FB2FCAFE2AD}"/>
              </c:ext>
            </c:extLst>
          </c:dPt>
          <c:dPt>
            <c:idx val="37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D97-466F-9990-FE253D101D72}"/>
              </c:ext>
            </c:extLst>
          </c:dPt>
          <c:dPt>
            <c:idx val="38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4FF-41EE-949C-0094CE12D93E}"/>
              </c:ext>
            </c:extLst>
          </c:dPt>
          <c:dPt>
            <c:idx val="39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FD2-487D-BCF7-9AB64E27ADF2}"/>
              </c:ext>
            </c:extLst>
          </c:dPt>
          <c:dPt>
            <c:idx val="40"/>
            <c:invertIfNegative val="0"/>
            <c:bubble3D val="0"/>
            <c:spPr>
              <a:solidFill>
                <a:srgbClr val="A70227"/>
              </a:solidFill>
              <a:ln>
                <a:solidFill>
                  <a:schemeClr val="tx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E77-475F-B0F6-92AB93F03F8D}"/>
              </c:ext>
            </c:extLst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StateCharts!$B$2:$B$53</c:f>
              <c:strCache>
                <c:ptCount val="52"/>
                <c:pt idx="0">
                  <c:v>VT</c:v>
                </c:pt>
                <c:pt idx="1">
                  <c:v>ME</c:v>
                </c:pt>
                <c:pt idx="2">
                  <c:v>NH</c:v>
                </c:pt>
                <c:pt idx="3">
                  <c:v>HI</c:v>
                </c:pt>
                <c:pt idx="4">
                  <c:v>OR</c:v>
                </c:pt>
                <c:pt idx="5">
                  <c:v>WA</c:v>
                </c:pt>
                <c:pt idx="6">
                  <c:v>WV</c:v>
                </c:pt>
                <c:pt idx="7">
                  <c:v>PA</c:v>
                </c:pt>
                <c:pt idx="8">
                  <c:v>VA</c:v>
                </c:pt>
                <c:pt idx="9">
                  <c:v>CT</c:v>
                </c:pt>
                <c:pt idx="10">
                  <c:v>OH</c:v>
                </c:pt>
                <c:pt idx="11">
                  <c:v>CA</c:v>
                </c:pt>
                <c:pt idx="12">
                  <c:v>DC</c:v>
                </c:pt>
                <c:pt idx="13">
                  <c:v>MA</c:v>
                </c:pt>
                <c:pt idx="14">
                  <c:v>MD</c:v>
                </c:pt>
                <c:pt idx="15">
                  <c:v>NY</c:v>
                </c:pt>
                <c:pt idx="16">
                  <c:v>MI</c:v>
                </c:pt>
                <c:pt idx="17">
                  <c:v>CO</c:v>
                </c:pt>
                <c:pt idx="18">
                  <c:v>DE</c:v>
                </c:pt>
                <c:pt idx="19">
                  <c:v>NC</c:v>
                </c:pt>
                <c:pt idx="20">
                  <c:v>KY</c:v>
                </c:pt>
                <c:pt idx="21">
                  <c:v>NM</c:v>
                </c:pt>
                <c:pt idx="22">
                  <c:v>NJ</c:v>
                </c:pt>
                <c:pt idx="23">
                  <c:v>AK</c:v>
                </c:pt>
                <c:pt idx="24">
                  <c:v>U.S.</c:v>
                </c:pt>
                <c:pt idx="25">
                  <c:v>TX</c:v>
                </c:pt>
                <c:pt idx="26">
                  <c:v>IN</c:v>
                </c:pt>
                <c:pt idx="27">
                  <c:v>AZ</c:v>
                </c:pt>
                <c:pt idx="28">
                  <c:v>SC</c:v>
                </c:pt>
                <c:pt idx="29">
                  <c:v>OK</c:v>
                </c:pt>
                <c:pt idx="30">
                  <c:v>WY</c:v>
                </c:pt>
                <c:pt idx="31">
                  <c:v>NV</c:v>
                </c:pt>
                <c:pt idx="32">
                  <c:v>GA</c:v>
                </c:pt>
                <c:pt idx="33">
                  <c:v>MN</c:v>
                </c:pt>
                <c:pt idx="34">
                  <c:v>MO</c:v>
                </c:pt>
                <c:pt idx="35">
                  <c:v>RI</c:v>
                </c:pt>
                <c:pt idx="36">
                  <c:v>FL</c:v>
                </c:pt>
                <c:pt idx="37">
                  <c:v>KS</c:v>
                </c:pt>
                <c:pt idx="38">
                  <c:v>AR</c:v>
                </c:pt>
                <c:pt idx="39">
                  <c:v>MS</c:v>
                </c:pt>
                <c:pt idx="40">
                  <c:v>AL</c:v>
                </c:pt>
                <c:pt idx="41">
                  <c:v>MT</c:v>
                </c:pt>
                <c:pt idx="42">
                  <c:v>LA</c:v>
                </c:pt>
                <c:pt idx="43">
                  <c:v>IL</c:v>
                </c:pt>
                <c:pt idx="44">
                  <c:v>TN</c:v>
                </c:pt>
                <c:pt idx="45">
                  <c:v>ID</c:v>
                </c:pt>
                <c:pt idx="46">
                  <c:v>UT</c:v>
                </c:pt>
                <c:pt idx="47">
                  <c:v>NE</c:v>
                </c:pt>
                <c:pt idx="48">
                  <c:v>WI</c:v>
                </c:pt>
                <c:pt idx="49">
                  <c:v>IA</c:v>
                </c:pt>
                <c:pt idx="50">
                  <c:v>SD</c:v>
                </c:pt>
                <c:pt idx="51">
                  <c:v>ND</c:v>
                </c:pt>
              </c:strCache>
            </c:strRef>
          </c:cat>
          <c:val>
            <c:numRef>
              <c:f>StateCharts!$C$2:$C$53</c:f>
              <c:numCache>
                <c:formatCode>0.00</c:formatCode>
                <c:ptCount val="52"/>
                <c:pt idx="0">
                  <c:v>480.28178234357711</c:v>
                </c:pt>
                <c:pt idx="1">
                  <c:v>699.5645559935565</c:v>
                </c:pt>
                <c:pt idx="2">
                  <c:v>1108.7700466951428</c:v>
                </c:pt>
                <c:pt idx="3">
                  <c:v>1186.4207516978286</c:v>
                </c:pt>
                <c:pt idx="4">
                  <c:v>1375.5654467390154</c:v>
                </c:pt>
                <c:pt idx="5">
                  <c:v>1745.4768975651677</c:v>
                </c:pt>
                <c:pt idx="6">
                  <c:v>1908.2616766122208</c:v>
                </c:pt>
                <c:pt idx="7">
                  <c:v>2149.0880811052652</c:v>
                </c:pt>
                <c:pt idx="8">
                  <c:v>2402.4955137458123</c:v>
                </c:pt>
                <c:pt idx="9">
                  <c:v>2611.0480551633027</c:v>
                </c:pt>
                <c:pt idx="10">
                  <c:v>2612.30604506186</c:v>
                </c:pt>
                <c:pt idx="11">
                  <c:v>2639.8079027389431</c:v>
                </c:pt>
                <c:pt idx="12">
                  <c:v>2713.9104996049568</c:v>
                </c:pt>
                <c:pt idx="13">
                  <c:v>2759.1261793971703</c:v>
                </c:pt>
                <c:pt idx="14">
                  <c:v>2774.5130585276361</c:v>
                </c:pt>
                <c:pt idx="15">
                  <c:v>2884.4743191519447</c:v>
                </c:pt>
                <c:pt idx="16">
                  <c:v>2890.7208594710942</c:v>
                </c:pt>
                <c:pt idx="17">
                  <c:v>2944.6249748049536</c:v>
                </c:pt>
                <c:pt idx="18">
                  <c:v>3019.114510257235</c:v>
                </c:pt>
                <c:pt idx="19">
                  <c:v>3025.9870835026704</c:v>
                </c:pt>
                <c:pt idx="20">
                  <c:v>3112.9025544254973</c:v>
                </c:pt>
                <c:pt idx="21">
                  <c:v>3114.2960051424375</c:v>
                </c:pt>
                <c:pt idx="22">
                  <c:v>3159.8177924054726</c:v>
                </c:pt>
                <c:pt idx="23">
                  <c:v>3308.6171312028941</c:v>
                </c:pt>
                <c:pt idx="24">
                  <c:v>3411.9539174619495</c:v>
                </c:pt>
                <c:pt idx="25">
                  <c:v>3717.245354784684</c:v>
                </c:pt>
                <c:pt idx="26">
                  <c:v>3836.650937150976</c:v>
                </c:pt>
                <c:pt idx="27">
                  <c:v>3861.2056423309241</c:v>
                </c:pt>
                <c:pt idx="28">
                  <c:v>3867.271608282012</c:v>
                </c:pt>
                <c:pt idx="29">
                  <c:v>3978.0334099316806</c:v>
                </c:pt>
                <c:pt idx="30">
                  <c:v>4014.4564049039614</c:v>
                </c:pt>
                <c:pt idx="31">
                  <c:v>4023.8373947729888</c:v>
                </c:pt>
                <c:pt idx="32">
                  <c:v>4051.8752124036605</c:v>
                </c:pt>
                <c:pt idx="33">
                  <c:v>4117.1026623816488</c:v>
                </c:pt>
                <c:pt idx="34">
                  <c:v>4132.1959267778475</c:v>
                </c:pt>
                <c:pt idx="35">
                  <c:v>4154.2019171202528</c:v>
                </c:pt>
                <c:pt idx="36">
                  <c:v>4177.8976563811293</c:v>
                </c:pt>
                <c:pt idx="37">
                  <c:v>4288.6067514910674</c:v>
                </c:pt>
                <c:pt idx="38">
                  <c:v>4457.7239886191137</c:v>
                </c:pt>
                <c:pt idx="39">
                  <c:v>4516.8807947685109</c:v>
                </c:pt>
                <c:pt idx="40">
                  <c:v>4518.2861822662671</c:v>
                </c:pt>
                <c:pt idx="41">
                  <c:v>4521.0179750636589</c:v>
                </c:pt>
                <c:pt idx="42">
                  <c:v>4563.3048053016555</c:v>
                </c:pt>
                <c:pt idx="43">
                  <c:v>4593.3939666025171</c:v>
                </c:pt>
                <c:pt idx="44">
                  <c:v>4710.3032344117664</c:v>
                </c:pt>
                <c:pt idx="45">
                  <c:v>4751.0899505645857</c:v>
                </c:pt>
                <c:pt idx="46">
                  <c:v>4927.991952181279</c:v>
                </c:pt>
                <c:pt idx="47">
                  <c:v>5266.2978912209192</c:v>
                </c:pt>
                <c:pt idx="48">
                  <c:v>5754.8479694397656</c:v>
                </c:pt>
                <c:pt idx="49">
                  <c:v>6038.3474143298236</c:v>
                </c:pt>
                <c:pt idx="50">
                  <c:v>7512.5108389488059</c:v>
                </c:pt>
                <c:pt idx="51">
                  <c:v>8623.9946742237971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A-4E7A-BE26-DE1D5ED5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359219184"/>
        <c:axId val="359219512"/>
      </c:barChart>
      <c:catAx>
        <c:axId val="359219184"/>
        <c:scaling>
          <c:orientation val="minMax"/>
        </c:scaling>
        <c:delete val="0"/>
        <c:axPos val="b"/>
        <c:title>
          <c:tx>
            <c:strRef>
              <c:f>StateCharts!$Y$1</c:f>
              <c:strCache>
                <c:ptCount val="1"/>
                <c:pt idx="0">
                  <c:v>data downloaded Tuesday AM, November 17, 2020</c:v>
                </c:pt>
              </c:strCache>
            </c:strRef>
          </c:tx>
          <c:layout>
            <c:manualLayout>
              <c:xMode val="edge"/>
              <c:yMode val="edge"/>
              <c:x val="0.328432171288561"/>
              <c:y val="8.670138888888888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9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19512"/>
        <c:crosses val="autoZero"/>
        <c:auto val="1"/>
        <c:lblAlgn val="ctr"/>
        <c:lblOffset val="50"/>
        <c:noMultiLvlLbl val="0"/>
      </c:catAx>
      <c:valAx>
        <c:axId val="35921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StateCharts!$U$5</c:f>
              <c:strCache>
                <c:ptCount val="1"/>
                <c:pt idx="0">
                  <c:v>Cases per 100,000 Population</c:v>
                </c:pt>
              </c:strCache>
            </c:strRef>
          </c:tx>
          <c:layout>
            <c:manualLayout>
              <c:xMode val="edge"/>
              <c:yMode val="edge"/>
              <c:x val="1.2029710770173139E-3"/>
              <c:y val="0.259771708223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19184"/>
        <c:crosses val="autoZero"/>
        <c:crossBetween val="between"/>
        <c:majorUnit val="500"/>
        <c:minorUnit val="4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StateCharts!$U$25</c:f>
          <c:strCache>
            <c:ptCount val="1"/>
            <c:pt idx="0">
              <c:v>Crude Death Rate: COVID-19 Deaths by U.S. States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32222804283414E-2"/>
          <c:y val="0.14726276377370029"/>
          <c:w val="0.92909479720821364"/>
          <c:h val="0.70922763560804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StateCharts!$G$1</c:f>
              <c:strCache>
                <c:ptCount val="1"/>
                <c:pt idx="0">
                  <c:v>DeathRate</c:v>
                </c:pt>
              </c:strCache>
            </c:strRef>
          </c:tx>
          <c:spPr>
            <a:solidFill>
              <a:srgbClr val="A70227"/>
            </a:solidFill>
            <a:ln>
              <a:solidFill>
                <a:srgbClr val="A70227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845-42EB-A6B6-57EC3F62703C}"/>
              </c:ext>
            </c:extLst>
          </c:dPt>
          <c:dPt>
            <c:idx val="12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3B4-4FC6-958D-EA58FF531F76}"/>
              </c:ext>
            </c:extLst>
          </c:dPt>
          <c:dPt>
            <c:idx val="15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6D-6443-B506-E775B13C8B32}"/>
              </c:ext>
            </c:extLst>
          </c:dPt>
          <c:dPt>
            <c:idx val="18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558-48BD-A4A4-20DFE43D2357}"/>
              </c:ext>
            </c:extLst>
          </c:dPt>
          <c:dPt>
            <c:idx val="21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D45-40E9-A81D-0B5B07AB33BB}"/>
              </c:ext>
            </c:extLst>
          </c:dPt>
          <c:dPt>
            <c:idx val="23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276A-4E39-8A31-3F2D7D2F846C}"/>
              </c:ext>
            </c:extLst>
          </c:dPt>
          <c:dPt>
            <c:idx val="25"/>
            <c:invertIfNegative val="0"/>
            <c:bubble3D val="0"/>
            <c:spPr>
              <a:solidFill>
                <a:srgbClr val="F6AE42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1F4-41C3-AA4D-7E5CB3784461}"/>
              </c:ext>
            </c:extLst>
          </c:dPt>
          <c:dPt>
            <c:idx val="26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FB1-4EAE-A6E0-2D148B8B3140}"/>
              </c:ext>
            </c:extLst>
          </c:dPt>
          <c:dPt>
            <c:idx val="27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14FC-4F9C-AEC5-C5584F578205}"/>
              </c:ext>
            </c:extLst>
          </c:dPt>
          <c:dPt>
            <c:idx val="28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F7B-4B36-A9B9-0719A5E2E723}"/>
              </c:ext>
            </c:extLst>
          </c:dPt>
          <c:dPt>
            <c:idx val="29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27E8-4BA1-B3AE-3BC87A72FD18}"/>
              </c:ext>
            </c:extLst>
          </c:dPt>
          <c:dPt>
            <c:idx val="30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8872-4EE1-854B-DF9263935BE7}"/>
              </c:ext>
            </c:extLst>
          </c:dPt>
          <c:dPt>
            <c:idx val="31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ADA-4815-ABD0-032725DCE375}"/>
              </c:ext>
            </c:extLst>
          </c:dPt>
          <c:dPt>
            <c:idx val="32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3-42E3-8936-EEBC133F2856}"/>
              </c:ext>
            </c:extLst>
          </c:dPt>
          <c:dPt>
            <c:idx val="34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0CF9-4322-86F6-615DEE5BD254}"/>
              </c:ext>
            </c:extLst>
          </c:dPt>
          <c:dPt>
            <c:idx val="3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0FB1-4EAE-A6E0-2D148B8B3140}"/>
              </c:ext>
            </c:extLst>
          </c:dPt>
          <c:dPt>
            <c:idx val="36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268D-45E9-BEDD-6BDDE210AC04}"/>
              </c:ext>
            </c:extLst>
          </c:dPt>
          <c:dPt>
            <c:idx val="37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B406-4503-ABEC-76E03A77E024}"/>
              </c:ext>
            </c:extLst>
          </c:dPt>
          <c:dPt>
            <c:idx val="38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2BA6-426B-AE9C-3D6EB2D0B4F0}"/>
              </c:ext>
            </c:extLst>
          </c:dPt>
          <c:dPt>
            <c:idx val="39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8ADA-4815-ABD0-032725DCE375}"/>
              </c:ext>
            </c:extLst>
          </c:dPt>
          <c:dPt>
            <c:idx val="40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2C42-49D4-B7A6-208BA9C49BB2}"/>
              </c:ext>
            </c:extLst>
          </c:dPt>
          <c:dPt>
            <c:idx val="41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F7B-4B36-A9B9-0719A5E2E723}"/>
              </c:ext>
            </c:extLst>
          </c:dPt>
          <c:dPt>
            <c:idx val="43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27F-4D5C-92A1-FFFF78B41CAF}"/>
              </c:ext>
            </c:extLst>
          </c:dPt>
          <c:dLbls>
            <c:numFmt formatCode="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StateCharts!$F$2:$F$53</c:f>
              <c:strCache>
                <c:ptCount val="52"/>
                <c:pt idx="0">
                  <c:v>VT</c:v>
                </c:pt>
                <c:pt idx="1">
                  <c:v>ME</c:v>
                </c:pt>
                <c:pt idx="2">
                  <c:v>AK</c:v>
                </c:pt>
                <c:pt idx="3">
                  <c:v>HI</c:v>
                </c:pt>
                <c:pt idx="4">
                  <c:v>OR</c:v>
                </c:pt>
                <c:pt idx="5">
                  <c:v>UT</c:v>
                </c:pt>
                <c:pt idx="6">
                  <c:v>WY</c:v>
                </c:pt>
                <c:pt idx="7">
                  <c:v>WV</c:v>
                </c:pt>
                <c:pt idx="8">
                  <c:v>WA</c:v>
                </c:pt>
                <c:pt idx="9">
                  <c:v>NH</c:v>
                </c:pt>
                <c:pt idx="10">
                  <c:v>KY</c:v>
                </c:pt>
                <c:pt idx="11">
                  <c:v>OK</c:v>
                </c:pt>
                <c:pt idx="12">
                  <c:v>NE</c:v>
                </c:pt>
                <c:pt idx="13">
                  <c:v>KS</c:v>
                </c:pt>
                <c:pt idx="14">
                  <c:v>ID</c:v>
                </c:pt>
                <c:pt idx="15">
                  <c:v>VA</c:v>
                </c:pt>
                <c:pt idx="16">
                  <c:v>CO</c:v>
                </c:pt>
                <c:pt idx="17">
                  <c:v>CA</c:v>
                </c:pt>
                <c:pt idx="18">
                  <c:v>NC</c:v>
                </c:pt>
                <c:pt idx="19">
                  <c:v>WI</c:v>
                </c:pt>
                <c:pt idx="20">
                  <c:v>OH</c:v>
                </c:pt>
                <c:pt idx="21">
                  <c:v>MT</c:v>
                </c:pt>
                <c:pt idx="22">
                  <c:v>MN</c:v>
                </c:pt>
                <c:pt idx="23">
                  <c:v>MO</c:v>
                </c:pt>
                <c:pt idx="24">
                  <c:v>TN</c:v>
                </c:pt>
                <c:pt idx="25">
                  <c:v>NM</c:v>
                </c:pt>
                <c:pt idx="26">
                  <c:v>NV</c:v>
                </c:pt>
                <c:pt idx="27">
                  <c:v>IA</c:v>
                </c:pt>
                <c:pt idx="28">
                  <c:v>AL</c:v>
                </c:pt>
                <c:pt idx="29">
                  <c:v>TX</c:v>
                </c:pt>
                <c:pt idx="30">
                  <c:v>MD</c:v>
                </c:pt>
                <c:pt idx="31">
                  <c:v>PA</c:v>
                </c:pt>
                <c:pt idx="32">
                  <c:v>SD</c:v>
                </c:pt>
                <c:pt idx="33">
                  <c:v>IN</c:v>
                </c:pt>
                <c:pt idx="34">
                  <c:v>AR</c:v>
                </c:pt>
                <c:pt idx="35">
                  <c:v>U.S.</c:v>
                </c:pt>
                <c:pt idx="36">
                  <c:v>DE</c:v>
                </c:pt>
                <c:pt idx="37">
                  <c:v>SC</c:v>
                </c:pt>
                <c:pt idx="38">
                  <c:v>FL</c:v>
                </c:pt>
                <c:pt idx="39">
                  <c:v>MI</c:v>
                </c:pt>
                <c:pt idx="40">
                  <c:v>GA</c:v>
                </c:pt>
                <c:pt idx="41">
                  <c:v>AZ</c:v>
                </c:pt>
                <c:pt idx="42">
                  <c:v>IL</c:v>
                </c:pt>
                <c:pt idx="43">
                  <c:v>DC</c:v>
                </c:pt>
                <c:pt idx="44">
                  <c:v>ND</c:v>
                </c:pt>
                <c:pt idx="45">
                  <c:v>MS</c:v>
                </c:pt>
                <c:pt idx="46">
                  <c:v>RI</c:v>
                </c:pt>
                <c:pt idx="47">
                  <c:v>CT</c:v>
                </c:pt>
                <c:pt idx="48">
                  <c:v>LA</c:v>
                </c:pt>
                <c:pt idx="49">
                  <c:v>MA</c:v>
                </c:pt>
                <c:pt idx="50">
                  <c:v>NY</c:v>
                </c:pt>
                <c:pt idx="51">
                  <c:v>NJ</c:v>
                </c:pt>
              </c:strCache>
            </c:strRef>
          </c:cat>
          <c:val>
            <c:numRef>
              <c:f>StateCharts!$G$2:$G$53</c:f>
              <c:numCache>
                <c:formatCode>0.00</c:formatCode>
                <c:ptCount val="52"/>
                <c:pt idx="0">
                  <c:v>9.4204205978294713</c:v>
                </c:pt>
                <c:pt idx="1">
                  <c:v>12.402832029790705</c:v>
                </c:pt>
                <c:pt idx="2">
                  <c:v>13.289252791421109</c:v>
                </c:pt>
                <c:pt idx="3">
                  <c:v>15.628398912770304</c:v>
                </c:pt>
                <c:pt idx="4">
                  <c:v>18.254650223005012</c:v>
                </c:pt>
                <c:pt idx="5">
                  <c:v>22.871748961201856</c:v>
                </c:pt>
                <c:pt idx="6">
                  <c:v>24.924836041312918</c:v>
                </c:pt>
                <c:pt idx="7">
                  <c:v>32.395040070172641</c:v>
                </c:pt>
                <c:pt idx="8">
                  <c:v>33.812875459934062</c:v>
                </c:pt>
                <c:pt idx="9">
                  <c:v>36.860706339599162</c:v>
                </c:pt>
                <c:pt idx="10">
                  <c:v>37.239263611465574</c:v>
                </c:pt>
                <c:pt idx="11">
                  <c:v>39.00505163604381</c:v>
                </c:pt>
                <c:pt idx="12">
                  <c:v>41.311005002933754</c:v>
                </c:pt>
                <c:pt idx="13">
                  <c:v>41.490569310373843</c:v>
                </c:pt>
                <c:pt idx="14">
                  <c:v>43.495412174610991</c:v>
                </c:pt>
                <c:pt idx="15">
                  <c:v>44.683502618375769</c:v>
                </c:pt>
                <c:pt idx="16">
                  <c:v>45.263296137134091</c:v>
                </c:pt>
                <c:pt idx="17">
                  <c:v>46.277470928376978</c:v>
                </c:pt>
                <c:pt idx="18">
                  <c:v>46.361480870833098</c:v>
                </c:pt>
                <c:pt idx="19">
                  <c:v>47.543952354216898</c:v>
                </c:pt>
                <c:pt idx="20">
                  <c:v>49.121249756831844</c:v>
                </c:pt>
                <c:pt idx="21">
                  <c:v>49.138430111879359</c:v>
                </c:pt>
                <c:pt idx="22">
                  <c:v>52.983517367740362</c:v>
                </c:pt>
                <c:pt idx="23">
                  <c:v>56.492730213180479</c:v>
                </c:pt>
                <c:pt idx="24">
                  <c:v>57.946738631109852</c:v>
                </c:pt>
                <c:pt idx="25">
                  <c:v>58.808779636936677</c:v>
                </c:pt>
                <c:pt idx="26">
                  <c:v>63.175753165708322</c:v>
                </c:pt>
                <c:pt idx="27">
                  <c:v>64.097181846841636</c:v>
                </c:pt>
                <c:pt idx="28">
                  <c:v>67.534515538564747</c:v>
                </c:pt>
                <c:pt idx="29">
                  <c:v>69.793422687635584</c:v>
                </c:pt>
                <c:pt idx="30">
                  <c:v>71.308970565894356</c:v>
                </c:pt>
                <c:pt idx="31">
                  <c:v>72.694279561429397</c:v>
                </c:pt>
                <c:pt idx="32">
                  <c:v>72.996423855321993</c:v>
                </c:pt>
                <c:pt idx="33">
                  <c:v>73.761057807688672</c:v>
                </c:pt>
                <c:pt idx="34">
                  <c:v>73.82644977727638</c:v>
                </c:pt>
                <c:pt idx="35">
                  <c:v>75.276519829909461</c:v>
                </c:pt>
                <c:pt idx="36">
                  <c:v>76.098228751689206</c:v>
                </c:pt>
                <c:pt idx="37">
                  <c:v>81.488916386235047</c:v>
                </c:pt>
                <c:pt idx="38">
                  <c:v>82.439232229190367</c:v>
                </c:pt>
                <c:pt idx="39">
                  <c:v>84.344454709748931</c:v>
                </c:pt>
                <c:pt idx="40">
                  <c:v>85.241896577538327</c:v>
                </c:pt>
                <c:pt idx="41">
                  <c:v>87.873829801415184</c:v>
                </c:pt>
                <c:pt idx="42">
                  <c:v>87.936030540582124</c:v>
                </c:pt>
                <c:pt idx="43">
                  <c:v>93.956196482336935</c:v>
                </c:pt>
                <c:pt idx="44">
                  <c:v>99.59517259435556</c:v>
                </c:pt>
                <c:pt idx="45">
                  <c:v>118.69962799637038</c:v>
                </c:pt>
                <c:pt idx="46">
                  <c:v>120.11557577448538</c:v>
                </c:pt>
                <c:pt idx="47">
                  <c:v>133.20588412291664</c:v>
                </c:pt>
                <c:pt idx="48">
                  <c:v>136.82468028819019</c:v>
                </c:pt>
                <c:pt idx="49">
                  <c:v>149.80841474155369</c:v>
                </c:pt>
                <c:pt idx="50">
                  <c:v>174.2587033021702</c:v>
                </c:pt>
                <c:pt idx="51">
                  <c:v>186.11396730321084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B3-42E3-8936-EEBC133F2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359219184"/>
        <c:axId val="359219512"/>
      </c:barChart>
      <c:catAx>
        <c:axId val="359219184"/>
        <c:scaling>
          <c:orientation val="minMax"/>
        </c:scaling>
        <c:delete val="0"/>
        <c:axPos val="b"/>
        <c:title>
          <c:tx>
            <c:strRef>
              <c:f>StateCharts!$Y$1</c:f>
              <c:strCache>
                <c:ptCount val="1"/>
                <c:pt idx="0">
                  <c:v>data downloaded Tuesday AM, November 17, 2020</c:v>
                </c:pt>
              </c:strCache>
            </c:strRef>
          </c:tx>
          <c:layout>
            <c:manualLayout>
              <c:xMode val="edge"/>
              <c:yMode val="edge"/>
              <c:x val="0.32356904946459686"/>
              <c:y val="8.25669838145231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19512"/>
        <c:crosses val="autoZero"/>
        <c:auto val="1"/>
        <c:lblAlgn val="ctr"/>
        <c:lblOffset val="50"/>
        <c:noMultiLvlLbl val="0"/>
      </c:catAx>
      <c:valAx>
        <c:axId val="35921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StateCharts!$U$26</c:f>
              <c:strCache>
                <c:ptCount val="1"/>
                <c:pt idx="0">
                  <c:v>Deaths per 100,000 Population</c:v>
                </c:pt>
              </c:strCache>
            </c:strRef>
          </c:tx>
          <c:layout>
            <c:manualLayout>
              <c:xMode val="edge"/>
              <c:yMode val="edge"/>
              <c:x val="1.164687258475538E-3"/>
              <c:y val="0.24158300524934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[Red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1918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StateCharts!$U$46</c:f>
          <c:strCache>
            <c:ptCount val="1"/>
            <c:pt idx="0">
              <c:v>Case Fatality Rate: Percentage of COVID-19 Cases Resulting in Death by U.S. States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68663570290849E-2"/>
          <c:y val="0.15120106080489937"/>
          <c:w val="0.93237619393397042"/>
          <c:h val="0.708295330271216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StateCharts!$K$1</c:f>
              <c:strCache>
                <c:ptCount val="1"/>
                <c:pt idx="0">
                  <c:v>CaseFatalRate</c:v>
                </c:pt>
              </c:strCache>
            </c:strRef>
          </c:tx>
          <c:spPr>
            <a:solidFill>
              <a:srgbClr val="A70227"/>
            </a:solidFill>
            <a:ln>
              <a:solidFill>
                <a:srgbClr val="A70227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9C1-4BF0-B284-A6EC9FC315C7}"/>
              </c:ext>
            </c:extLst>
          </c:dPt>
          <c:dPt>
            <c:idx val="6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4FC-4B50-A1C7-F7A32B1F2EEF}"/>
              </c:ext>
            </c:extLst>
          </c:dPt>
          <c:dPt>
            <c:idx val="18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F24-4E61-AC1A-43E51A5C725D}"/>
              </c:ext>
            </c:extLst>
          </c:dPt>
          <c:dPt>
            <c:idx val="19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7C4-8949-BCFA-9B7DE013668C}"/>
              </c:ext>
            </c:extLst>
          </c:dPt>
          <c:dPt>
            <c:idx val="20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084-4A1D-9363-58DD81E812A0}"/>
              </c:ext>
            </c:extLst>
          </c:dPt>
          <c:dPt>
            <c:idx val="21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FEE-4066-9F25-F0DCBB8AE238}"/>
              </c:ext>
            </c:extLst>
          </c:dPt>
          <c:dPt>
            <c:idx val="22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924-4CDE-9F42-D8B74050F9D9}"/>
              </c:ext>
            </c:extLst>
          </c:dPt>
          <c:dPt>
            <c:idx val="27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0840-4671-A442-6FC56D15B242}"/>
              </c:ext>
            </c:extLst>
          </c:dPt>
          <c:dPt>
            <c:idx val="28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B209-4157-88F9-9DC5F58BACDC}"/>
              </c:ext>
            </c:extLst>
          </c:dPt>
          <c:dPt>
            <c:idx val="29"/>
            <c:invertIfNegative val="0"/>
            <c:bubble3D val="0"/>
            <c:spPr>
              <a:solidFill>
                <a:srgbClr val="F6AE42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1CA6-4996-8A48-1CB3C965E695}"/>
              </c:ext>
            </c:extLst>
          </c:dPt>
          <c:dPt>
            <c:idx val="30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22DF-4A96-9FB2-9F1A672A901F}"/>
              </c:ext>
            </c:extLst>
          </c:dPt>
          <c:dPt>
            <c:idx val="31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D6F-4845-BE25-60BA1E3BFE7E}"/>
              </c:ext>
            </c:extLst>
          </c:dPt>
          <c:dPt>
            <c:idx val="32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46-40F1-B41A-42F6F22760D7}"/>
              </c:ext>
            </c:extLst>
          </c:dPt>
          <c:dPt>
            <c:idx val="33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0BE2-4C3F-B59D-7A4670EC36BA}"/>
              </c:ext>
            </c:extLst>
          </c:dPt>
          <c:dPt>
            <c:idx val="34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2D15-4BC2-9FC2-8031EDB4C11D}"/>
              </c:ext>
            </c:extLst>
          </c:dPt>
          <c:dPt>
            <c:idx val="35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E85F-4CD6-A821-38C91E77B862}"/>
              </c:ext>
            </c:extLst>
          </c:dPt>
          <c:dPt>
            <c:idx val="36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02A4-4CB3-AB68-75DE74BE1FD0}"/>
              </c:ext>
            </c:extLst>
          </c:dPt>
          <c:dPt>
            <c:idx val="37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F0F3-43AF-88C3-1AE18E39097B}"/>
              </c:ext>
            </c:extLst>
          </c:dPt>
          <c:dPt>
            <c:idx val="41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9D6F-4845-BE25-60BA1E3BFE7E}"/>
              </c:ext>
            </c:extLst>
          </c:dPt>
          <c:dPt>
            <c:idx val="42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CA6-4996-8A48-1CB3C965E695}"/>
              </c:ext>
            </c:extLst>
          </c:dPt>
          <c:dPt>
            <c:idx val="43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A58-43A2-94B6-FEB119B1220B}"/>
              </c:ext>
            </c:extLst>
          </c:dPt>
          <c:dPt>
            <c:idx val="44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0FEE-4066-9F25-F0DCBB8AE238}"/>
              </c:ext>
            </c:extLst>
          </c:dPt>
          <c:dPt>
            <c:idx val="45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8FB-4A6B-94DB-E2F6A6D03C0E}"/>
              </c:ext>
            </c:extLst>
          </c:dPt>
          <c:dLbls>
            <c:numFmt formatCode="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StateCharts!$J$2:$J$53</c:f>
              <c:strCache>
                <c:ptCount val="52"/>
                <c:pt idx="0">
                  <c:v>AK</c:v>
                </c:pt>
                <c:pt idx="1">
                  <c:v>UT</c:v>
                </c:pt>
                <c:pt idx="2">
                  <c:v>WY</c:v>
                </c:pt>
                <c:pt idx="3">
                  <c:v>NE</c:v>
                </c:pt>
                <c:pt idx="4">
                  <c:v>WI</c:v>
                </c:pt>
                <c:pt idx="5">
                  <c:v>ID</c:v>
                </c:pt>
                <c:pt idx="6">
                  <c:v>KS</c:v>
                </c:pt>
                <c:pt idx="7">
                  <c:v>SD</c:v>
                </c:pt>
                <c:pt idx="8">
                  <c:v>OK</c:v>
                </c:pt>
                <c:pt idx="9">
                  <c:v>IA</c:v>
                </c:pt>
                <c:pt idx="10">
                  <c:v>MT</c:v>
                </c:pt>
                <c:pt idx="11">
                  <c:v>ND</c:v>
                </c:pt>
                <c:pt idx="12">
                  <c:v>KY</c:v>
                </c:pt>
                <c:pt idx="13">
                  <c:v>TN</c:v>
                </c:pt>
                <c:pt idx="14">
                  <c:v>MN</c:v>
                </c:pt>
                <c:pt idx="15">
                  <c:v>HI</c:v>
                </c:pt>
                <c:pt idx="16">
                  <c:v>OR</c:v>
                </c:pt>
                <c:pt idx="17">
                  <c:v>MO</c:v>
                </c:pt>
                <c:pt idx="18">
                  <c:v>AL</c:v>
                </c:pt>
                <c:pt idx="19">
                  <c:v>NC</c:v>
                </c:pt>
                <c:pt idx="20">
                  <c:v>CO</c:v>
                </c:pt>
                <c:pt idx="21">
                  <c:v>NV</c:v>
                </c:pt>
                <c:pt idx="22">
                  <c:v>AR</c:v>
                </c:pt>
                <c:pt idx="23">
                  <c:v>WV</c:v>
                </c:pt>
                <c:pt idx="24">
                  <c:v>CA</c:v>
                </c:pt>
                <c:pt idx="25">
                  <c:v>ME</c:v>
                </c:pt>
                <c:pt idx="26">
                  <c:v>VA</c:v>
                </c:pt>
                <c:pt idx="27">
                  <c:v>TX</c:v>
                </c:pt>
                <c:pt idx="28">
                  <c:v>OH</c:v>
                </c:pt>
                <c:pt idx="29">
                  <c:v>NM</c:v>
                </c:pt>
                <c:pt idx="30">
                  <c:v>IL</c:v>
                </c:pt>
                <c:pt idx="31">
                  <c:v>IN</c:v>
                </c:pt>
                <c:pt idx="32">
                  <c:v>WA</c:v>
                </c:pt>
                <c:pt idx="33">
                  <c:v>VT</c:v>
                </c:pt>
                <c:pt idx="34">
                  <c:v>FL</c:v>
                </c:pt>
                <c:pt idx="35">
                  <c:v>GA</c:v>
                </c:pt>
                <c:pt idx="36">
                  <c:v>SC</c:v>
                </c:pt>
                <c:pt idx="37">
                  <c:v>U.S.</c:v>
                </c:pt>
                <c:pt idx="38">
                  <c:v>AZ</c:v>
                </c:pt>
                <c:pt idx="39">
                  <c:v>DE</c:v>
                </c:pt>
                <c:pt idx="40">
                  <c:v>MD</c:v>
                </c:pt>
                <c:pt idx="41">
                  <c:v>MS</c:v>
                </c:pt>
                <c:pt idx="42">
                  <c:v>RI</c:v>
                </c:pt>
                <c:pt idx="43">
                  <c:v>MI</c:v>
                </c:pt>
                <c:pt idx="44">
                  <c:v>LA</c:v>
                </c:pt>
                <c:pt idx="45">
                  <c:v>NH</c:v>
                </c:pt>
                <c:pt idx="46">
                  <c:v>PA</c:v>
                </c:pt>
                <c:pt idx="47">
                  <c:v>DC</c:v>
                </c:pt>
                <c:pt idx="48">
                  <c:v>CT</c:v>
                </c:pt>
                <c:pt idx="49">
                  <c:v>MA</c:v>
                </c:pt>
                <c:pt idx="50">
                  <c:v>NJ</c:v>
                </c:pt>
                <c:pt idx="51">
                  <c:v>NY</c:v>
                </c:pt>
              </c:strCache>
            </c:strRef>
          </c:cat>
          <c:val>
            <c:numRef>
              <c:f>StateCharts!$K$2:$K$53</c:f>
              <c:numCache>
                <c:formatCode>0.00</c:formatCode>
                <c:ptCount val="52"/>
                <c:pt idx="0">
                  <c:v>0.40165580556580188</c:v>
                </c:pt>
                <c:pt idx="1">
                  <c:v>0.46411904043548874</c:v>
                </c:pt>
                <c:pt idx="2">
                  <c:v>0.62087698874660457</c:v>
                </c:pt>
                <c:pt idx="3">
                  <c:v>0.78444109802068873</c:v>
                </c:pt>
                <c:pt idx="4">
                  <c:v>0.82615479343141185</c:v>
                </c:pt>
                <c:pt idx="5">
                  <c:v>0.91548281819927046</c:v>
                </c:pt>
                <c:pt idx="6">
                  <c:v>0.96746033652883556</c:v>
                </c:pt>
                <c:pt idx="7">
                  <c:v>0.97166480581791848</c:v>
                </c:pt>
                <c:pt idx="8">
                  <c:v>0.98051091121212319</c:v>
                </c:pt>
                <c:pt idx="9">
                  <c:v>1.0615020542662099</c:v>
                </c:pt>
                <c:pt idx="10">
                  <c:v>1.086888625148354</c:v>
                </c:pt>
                <c:pt idx="11">
                  <c:v>1.1548612488367482</c:v>
                </c:pt>
                <c:pt idx="12">
                  <c:v>1.1962874828357191</c:v>
                </c:pt>
                <c:pt idx="13">
                  <c:v>1.2302124883971801</c:v>
                </c:pt>
                <c:pt idx="14">
                  <c:v>1.2869127081006675</c:v>
                </c:pt>
                <c:pt idx="15">
                  <c:v>1.3172728890998635</c:v>
                </c:pt>
                <c:pt idx="16">
                  <c:v>1.327065190993304</c:v>
                </c:pt>
                <c:pt idx="17">
                  <c:v>1.3671358090038987</c:v>
                </c:pt>
                <c:pt idx="18">
                  <c:v>1.4946931826414549</c:v>
                </c:pt>
                <c:pt idx="19">
                  <c:v>1.5321109968905848</c:v>
                </c:pt>
                <c:pt idx="20">
                  <c:v>1.5371497737205821</c:v>
                </c:pt>
                <c:pt idx="21">
                  <c:v>1.5700374286439691</c:v>
                </c:pt>
                <c:pt idx="22">
                  <c:v>1.6561467234346621</c:v>
                </c:pt>
                <c:pt idx="23">
                  <c:v>1.6976204294834591</c:v>
                </c:pt>
                <c:pt idx="24">
                  <c:v>1.753062064870766</c:v>
                </c:pt>
                <c:pt idx="25">
                  <c:v>1.7729360247783832</c:v>
                </c:pt>
                <c:pt idx="26">
                  <c:v>1.8598787120608689</c:v>
                </c:pt>
                <c:pt idx="27">
                  <c:v>1.8775576004903844</c:v>
                </c:pt>
                <c:pt idx="28">
                  <c:v>1.8803788265807364</c:v>
                </c:pt>
                <c:pt idx="29">
                  <c:v>1.88834906957558</c:v>
                </c:pt>
                <c:pt idx="30">
                  <c:v>1.914402099622724</c:v>
                </c:pt>
                <c:pt idx="31">
                  <c:v>1.9225376250272646</c:v>
                </c:pt>
                <c:pt idx="32">
                  <c:v>1.9371711826779794</c:v>
                </c:pt>
                <c:pt idx="33">
                  <c:v>1.9614361702127658</c:v>
                </c:pt>
                <c:pt idx="34">
                  <c:v>1.9732228745066662</c:v>
                </c:pt>
                <c:pt idx="35">
                  <c:v>2.1037641119004498</c:v>
                </c:pt>
                <c:pt idx="36">
                  <c:v>2.10714231221105</c:v>
                </c:pt>
                <c:pt idx="37">
                  <c:v>2.2062583977073582</c:v>
                </c:pt>
                <c:pt idx="38">
                  <c:v>2.2758132547524124</c:v>
                </c:pt>
                <c:pt idx="39">
                  <c:v>2.5205479452054798</c:v>
                </c:pt>
                <c:pt idx="40">
                  <c:v>2.5701436274275897</c:v>
                </c:pt>
                <c:pt idx="41">
                  <c:v>2.627911459028303</c:v>
                </c:pt>
                <c:pt idx="42">
                  <c:v>2.8914236277121326</c:v>
                </c:pt>
                <c:pt idx="43">
                  <c:v>2.9177654574776608</c:v>
                </c:pt>
                <c:pt idx="44">
                  <c:v>2.9983682030011898</c:v>
                </c:pt>
                <c:pt idx="45">
                  <c:v>3.3244680851063828</c:v>
                </c:pt>
                <c:pt idx="46">
                  <c:v>3.3825639907715228</c:v>
                </c:pt>
                <c:pt idx="47">
                  <c:v>3.4620226605119599</c:v>
                </c:pt>
                <c:pt idx="48">
                  <c:v>5.1016251447193515</c:v>
                </c:pt>
                <c:pt idx="49">
                  <c:v>5.4295601216137452</c:v>
                </c:pt>
                <c:pt idx="50">
                  <c:v>5.8900221319890731</c:v>
                </c:pt>
                <c:pt idx="51">
                  <c:v>6.0412638152175839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6-40F1-B41A-42F6F2276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359219184"/>
        <c:axId val="359219512"/>
      </c:barChart>
      <c:catAx>
        <c:axId val="359219184"/>
        <c:scaling>
          <c:orientation val="minMax"/>
        </c:scaling>
        <c:delete val="0"/>
        <c:axPos val="b"/>
        <c:title>
          <c:tx>
            <c:strRef>
              <c:f>StateCharts!$Y$1</c:f>
              <c:strCache>
                <c:ptCount val="1"/>
                <c:pt idx="0">
                  <c:v>data downloaded Tuesday AM, November 17, 2020</c:v>
                </c:pt>
              </c:strCache>
            </c:strRef>
          </c:tx>
          <c:layout>
            <c:manualLayout>
              <c:xMode val="edge"/>
              <c:yMode val="edge"/>
              <c:x val="0.33522644843311245"/>
              <c:y val="8.36611439195100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19512"/>
        <c:crosses val="autoZero"/>
        <c:auto val="1"/>
        <c:lblAlgn val="ctr"/>
        <c:lblOffset val="50"/>
        <c:noMultiLvlLbl val="0"/>
      </c:catAx>
      <c:valAx>
        <c:axId val="35921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StateCharts!$U$47</c:f>
              <c:strCache>
                <c:ptCount val="1"/>
                <c:pt idx="0">
                  <c:v>Percentage of Cases Resulting in Death</c:v>
                </c:pt>
              </c:strCache>
            </c:strRef>
          </c:tx>
          <c:layout>
            <c:manualLayout>
              <c:xMode val="edge"/>
              <c:yMode val="edge"/>
              <c:x val="2.9463090043486246E-3"/>
              <c:y val="0.18164124015748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[Red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191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StateCharts!$U$67</c:f>
          <c:strCache>
            <c:ptCount val="1"/>
            <c:pt idx="0">
              <c:v>Testing Rate: COVID-19 Tests Conducted by U.S. States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988202030259219E-2"/>
          <c:y val="0.14772856517935259"/>
          <c:w val="0.92780612651942329"/>
          <c:h val="0.718711996937882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StateCharts!$O$1</c:f>
              <c:strCache>
                <c:ptCount val="1"/>
                <c:pt idx="0">
                  <c:v>TestRate</c:v>
                </c:pt>
              </c:strCache>
            </c:strRef>
          </c:tx>
          <c:spPr>
            <a:solidFill>
              <a:srgbClr val="A70227"/>
            </a:solidFill>
            <a:ln>
              <a:solidFill>
                <a:srgbClr val="A70227"/>
              </a:solidFill>
            </a:ln>
            <a:effectLst/>
          </c:spPr>
          <c:invertIfNegative val="0"/>
          <c:dPt>
            <c:idx val="29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F53-474D-A6E8-097D89A2AEFF}"/>
              </c:ext>
            </c:extLst>
          </c:dPt>
          <c:dPt>
            <c:idx val="30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3E0-42B1-95F4-E544B9AEC935}"/>
              </c:ext>
            </c:extLst>
          </c:dPt>
          <c:dPt>
            <c:idx val="31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A-4049-8C66-B62701DE2564}"/>
              </c:ext>
            </c:extLst>
          </c:dPt>
          <c:dPt>
            <c:idx val="32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A-4049-8C66-B62701DE2564}"/>
              </c:ext>
            </c:extLst>
          </c:dPt>
          <c:dPt>
            <c:idx val="33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37BA-42F6-B24E-62ED127C8B29}"/>
              </c:ext>
            </c:extLst>
          </c:dPt>
          <c:dPt>
            <c:idx val="34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3EC4-46C3-9F13-61CEA85300B3}"/>
              </c:ext>
            </c:extLst>
          </c:dPt>
          <c:dPt>
            <c:idx val="35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2EB3-4590-BD14-1981B1D1C848}"/>
              </c:ext>
            </c:extLst>
          </c:dPt>
          <c:dPt>
            <c:idx val="41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0E1-46B2-8B21-DC8714662DB6}"/>
              </c:ext>
            </c:extLst>
          </c:dPt>
          <c:dPt>
            <c:idx val="42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A9A-49B9-9344-737FE4CFBCB1}"/>
              </c:ext>
            </c:extLst>
          </c:dPt>
          <c:dPt>
            <c:idx val="44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B6DF-4661-A26D-3CB83E3A26E2}"/>
              </c:ext>
            </c:extLst>
          </c:dPt>
          <c:dPt>
            <c:idx val="45"/>
            <c:invertIfNegative val="0"/>
            <c:bubble3D val="0"/>
            <c:spPr>
              <a:solidFill>
                <a:srgbClr val="F6AE42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41A-4848-A94F-F90C407D3286}"/>
              </c:ext>
            </c:extLst>
          </c:dPt>
          <c:dPt>
            <c:idx val="46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09A2-4A51-A4CD-FE298075C3A0}"/>
              </c:ext>
            </c:extLst>
          </c:dPt>
          <c:dPt>
            <c:idx val="47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9AC-064A-85C9-817F37F85270}"/>
              </c:ext>
            </c:extLst>
          </c:dPt>
          <c:dPt>
            <c:idx val="48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C0D-40FA-8494-779561E5BD61}"/>
              </c:ext>
            </c:extLst>
          </c:dPt>
          <c:dPt>
            <c:idx val="49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F84-4876-9C29-66DB27793C35}"/>
              </c:ext>
            </c:extLst>
          </c:dPt>
          <c:dLbls>
            <c:numFmt formatCode="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StateCharts!$N$2:$N$53</c:f>
              <c:strCache>
                <c:ptCount val="52"/>
                <c:pt idx="0">
                  <c:v>HI</c:v>
                </c:pt>
                <c:pt idx="1">
                  <c:v>PA</c:v>
                </c:pt>
                <c:pt idx="2">
                  <c:v>OR</c:v>
                </c:pt>
                <c:pt idx="3">
                  <c:v>KS</c:v>
                </c:pt>
                <c:pt idx="4">
                  <c:v>CO</c:v>
                </c:pt>
                <c:pt idx="5">
                  <c:v>ID</c:v>
                </c:pt>
                <c:pt idx="6">
                  <c:v>WY</c:v>
                </c:pt>
                <c:pt idx="7">
                  <c:v>MO</c:v>
                </c:pt>
                <c:pt idx="8">
                  <c:v>AZ</c:v>
                </c:pt>
                <c:pt idx="9">
                  <c:v>NH</c:v>
                </c:pt>
                <c:pt idx="10">
                  <c:v>IN</c:v>
                </c:pt>
                <c:pt idx="11">
                  <c:v>NV</c:v>
                </c:pt>
                <c:pt idx="12">
                  <c:v>FL</c:v>
                </c:pt>
                <c:pt idx="13">
                  <c:v>AL</c:v>
                </c:pt>
                <c:pt idx="14">
                  <c:v>IA</c:v>
                </c:pt>
                <c:pt idx="15">
                  <c:v>VT</c:v>
                </c:pt>
                <c:pt idx="16">
                  <c:v>TX</c:v>
                </c:pt>
                <c:pt idx="17">
                  <c:v>SD</c:v>
                </c:pt>
                <c:pt idx="18">
                  <c:v>NE</c:v>
                </c:pt>
                <c:pt idx="19">
                  <c:v>VA</c:v>
                </c:pt>
                <c:pt idx="20">
                  <c:v>MD</c:v>
                </c:pt>
                <c:pt idx="21">
                  <c:v>MS</c:v>
                </c:pt>
                <c:pt idx="22">
                  <c:v>WA</c:v>
                </c:pt>
                <c:pt idx="23">
                  <c:v>GA</c:v>
                </c:pt>
                <c:pt idx="24">
                  <c:v>UT</c:v>
                </c:pt>
                <c:pt idx="25">
                  <c:v>MN</c:v>
                </c:pt>
                <c:pt idx="26">
                  <c:v>DE</c:v>
                </c:pt>
                <c:pt idx="27">
                  <c:v>WI</c:v>
                </c:pt>
                <c:pt idx="28">
                  <c:v>SC</c:v>
                </c:pt>
                <c:pt idx="29">
                  <c:v>ND</c:v>
                </c:pt>
                <c:pt idx="30">
                  <c:v>MA</c:v>
                </c:pt>
                <c:pt idx="31">
                  <c:v>NC</c:v>
                </c:pt>
                <c:pt idx="32">
                  <c:v>U.S.</c:v>
                </c:pt>
                <c:pt idx="33">
                  <c:v>OH</c:v>
                </c:pt>
                <c:pt idx="34">
                  <c:v>RI</c:v>
                </c:pt>
                <c:pt idx="35">
                  <c:v>OK</c:v>
                </c:pt>
                <c:pt idx="36">
                  <c:v>KY</c:v>
                </c:pt>
                <c:pt idx="37">
                  <c:v>AR</c:v>
                </c:pt>
                <c:pt idx="38">
                  <c:v>WV</c:v>
                </c:pt>
                <c:pt idx="39">
                  <c:v>CA</c:v>
                </c:pt>
                <c:pt idx="40">
                  <c:v>MT</c:v>
                </c:pt>
                <c:pt idx="41">
                  <c:v>ME</c:v>
                </c:pt>
                <c:pt idx="42">
                  <c:v>MI</c:v>
                </c:pt>
                <c:pt idx="43">
                  <c:v>NJ</c:v>
                </c:pt>
                <c:pt idx="44">
                  <c:v>TN</c:v>
                </c:pt>
                <c:pt idx="45">
                  <c:v>NM</c:v>
                </c:pt>
                <c:pt idx="46">
                  <c:v>LA</c:v>
                </c:pt>
                <c:pt idx="47">
                  <c:v>IL</c:v>
                </c:pt>
                <c:pt idx="48">
                  <c:v>CT</c:v>
                </c:pt>
                <c:pt idx="49">
                  <c:v>DC</c:v>
                </c:pt>
                <c:pt idx="50">
                  <c:v>NY</c:v>
                </c:pt>
                <c:pt idx="51">
                  <c:v>AK</c:v>
                </c:pt>
              </c:strCache>
            </c:strRef>
          </c:cat>
          <c:val>
            <c:numRef>
              <c:f>StateCharts!$O$2:$O$53</c:f>
              <c:numCache>
                <c:formatCode>0.00</c:formatCode>
                <c:ptCount val="52"/>
                <c:pt idx="0">
                  <c:v>219.81554265391335</c:v>
                </c:pt>
                <c:pt idx="1">
                  <c:v>223.29199675803815</c:v>
                </c:pt>
                <c:pt idx="2">
                  <c:v>230.4698508344523</c:v>
                </c:pt>
                <c:pt idx="3">
                  <c:v>252.01948820283664</c:v>
                </c:pt>
                <c:pt idx="4">
                  <c:v>258.29610553054971</c:v>
                </c:pt>
                <c:pt idx="5">
                  <c:v>258.83076579288206</c:v>
                </c:pt>
                <c:pt idx="6">
                  <c:v>271.24625911097957</c:v>
                </c:pt>
                <c:pt idx="7">
                  <c:v>273.98761958797684</c:v>
                </c:pt>
                <c:pt idx="8">
                  <c:v>279.25123465380193</c:v>
                </c:pt>
                <c:pt idx="9">
                  <c:v>285.75009325758703</c:v>
                </c:pt>
                <c:pt idx="10">
                  <c:v>291.72707571775811</c:v>
                </c:pt>
                <c:pt idx="11">
                  <c:v>292.36796036899648</c:v>
                </c:pt>
                <c:pt idx="12">
                  <c:v>313.94027745010698</c:v>
                </c:pt>
                <c:pt idx="13">
                  <c:v>314.20162275150062</c:v>
                </c:pt>
                <c:pt idx="14">
                  <c:v>314.57711860513382</c:v>
                </c:pt>
                <c:pt idx="15">
                  <c:v>321.21398884558334</c:v>
                </c:pt>
                <c:pt idx="16">
                  <c:v>326.75986508881221</c:v>
                </c:pt>
                <c:pt idx="17">
                  <c:v>339.93663819730568</c:v>
                </c:pt>
                <c:pt idx="18">
                  <c:v>344.67995115245782</c:v>
                </c:pt>
                <c:pt idx="19">
                  <c:v>349.46385079983588</c:v>
                </c:pt>
                <c:pt idx="20">
                  <c:v>351.37747616221708</c:v>
                </c:pt>
                <c:pt idx="21">
                  <c:v>356.3255684690929</c:v>
                </c:pt>
                <c:pt idx="22">
                  <c:v>368.66318779774537</c:v>
                </c:pt>
                <c:pt idx="23">
                  <c:v>370.8082390043229</c:v>
                </c:pt>
                <c:pt idx="24">
                  <c:v>379.15760469835709</c:v>
                </c:pt>
                <c:pt idx="25">
                  <c:v>388.3577765029417</c:v>
                </c:pt>
                <c:pt idx="26">
                  <c:v>397.21827887726164</c:v>
                </c:pt>
                <c:pt idx="27">
                  <c:v>406.24122741834276</c:v>
                </c:pt>
                <c:pt idx="28">
                  <c:v>416.34679857525197</c:v>
                </c:pt>
                <c:pt idx="29">
                  <c:v>428.23424468836714</c:v>
                </c:pt>
                <c:pt idx="30">
                  <c:v>444.21078130883586</c:v>
                </c:pt>
                <c:pt idx="31">
                  <c:v>450.22593276718527</c:v>
                </c:pt>
                <c:pt idx="32">
                  <c:v>450.23093281146748</c:v>
                </c:pt>
                <c:pt idx="33">
                  <c:v>456.36139004753181</c:v>
                </c:pt>
                <c:pt idx="34">
                  <c:v>459.08740536169444</c:v>
                </c:pt>
                <c:pt idx="35">
                  <c:v>461.17640554500684</c:v>
                </c:pt>
                <c:pt idx="36">
                  <c:v>512.37153684919122</c:v>
                </c:pt>
                <c:pt idx="37">
                  <c:v>512.81876021335017</c:v>
                </c:pt>
                <c:pt idx="38">
                  <c:v>522.18977180601519</c:v>
                </c:pt>
                <c:pt idx="39">
                  <c:v>532.62052309519072</c:v>
                </c:pt>
                <c:pt idx="40">
                  <c:v>539.70752279241844</c:v>
                </c:pt>
                <c:pt idx="41">
                  <c:v>565.68046718330186</c:v>
                </c:pt>
                <c:pt idx="42">
                  <c:v>583.5231692146242</c:v>
                </c:pt>
                <c:pt idx="43">
                  <c:v>599.57086025512649</c:v>
                </c:pt>
                <c:pt idx="44">
                  <c:v>618.03158340977336</c:v>
                </c:pt>
                <c:pt idx="45">
                  <c:v>653.20900383351409</c:v>
                </c:pt>
                <c:pt idx="46">
                  <c:v>653.39965124298874</c:v>
                </c:pt>
                <c:pt idx="47">
                  <c:v>719.53963086331771</c:v>
                </c:pt>
                <c:pt idx="48">
                  <c:v>783.509788911079</c:v>
                </c:pt>
                <c:pt idx="49">
                  <c:v>840.41255311728162</c:v>
                </c:pt>
                <c:pt idx="50">
                  <c:v>863.60978945624822</c:v>
                </c:pt>
                <c:pt idx="51">
                  <c:v>1182.9428372283501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FA-4049-8C66-B62701DE2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359219184"/>
        <c:axId val="359219512"/>
      </c:barChart>
      <c:catAx>
        <c:axId val="359219184"/>
        <c:scaling>
          <c:orientation val="minMax"/>
        </c:scaling>
        <c:delete val="0"/>
        <c:axPos val="b"/>
        <c:title>
          <c:tx>
            <c:strRef>
              <c:f>StateCharts!$Y$1</c:f>
              <c:strCache>
                <c:ptCount val="1"/>
                <c:pt idx="0">
                  <c:v>data downloaded Tuesday AM, November 17, 2020</c:v>
                </c:pt>
              </c:strCache>
            </c:strRef>
          </c:tx>
          <c:layout>
            <c:manualLayout>
              <c:xMode val="edge"/>
              <c:yMode val="edge"/>
              <c:x val="0.33298104455428518"/>
              <c:y val="8.30180993000874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19512"/>
        <c:crosses val="autoZero"/>
        <c:auto val="1"/>
        <c:lblAlgn val="ctr"/>
        <c:lblOffset val="50"/>
        <c:noMultiLvlLbl val="0"/>
      </c:catAx>
      <c:valAx>
        <c:axId val="35921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StateCharts!$U$68</c:f>
              <c:strCache>
                <c:ptCount val="1"/>
                <c:pt idx="0">
                  <c:v>Tests per 1,000 Population</c:v>
                </c:pt>
              </c:strCache>
            </c:strRef>
          </c:tx>
          <c:layout>
            <c:manualLayout>
              <c:xMode val="edge"/>
              <c:yMode val="edge"/>
              <c:x val="1.2097598493602175E-3"/>
              <c:y val="0.258019807765650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[Red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1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StateCharts!$U$88</c:f>
          <c:strCache>
            <c:ptCount val="1"/>
            <c:pt idx="0">
              <c:v>Test Positivity Rate: Positive COVID-19 Test Results by U.S. States</c:v>
            </c:pt>
          </c:strCache>
        </c:strRef>
      </c:tx>
      <c:layout>
        <c:manualLayout>
          <c:xMode val="edge"/>
          <c:yMode val="edge"/>
          <c:x val="0.19731225823662799"/>
          <c:y val="1.8188901046649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762584894541493E-2"/>
          <c:y val="0.139919800618034"/>
          <c:w val="0.93599003649628942"/>
          <c:h val="0.73346484033245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StateCharts!$S$1</c:f>
              <c:strCache>
                <c:ptCount val="1"/>
                <c:pt idx="0">
                  <c:v>TestPosRate</c:v>
                </c:pt>
              </c:strCache>
            </c:strRef>
          </c:tx>
          <c:spPr>
            <a:solidFill>
              <a:srgbClr val="A70227"/>
            </a:solidFill>
            <a:ln>
              <a:solidFill>
                <a:srgbClr val="A70227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C10-3548-9D8D-14C2084FB411}"/>
              </c:ext>
            </c:extLst>
          </c:dPt>
          <c:dPt>
            <c:idx val="4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991-48DA-923F-BD8CDF6BFCF6}"/>
              </c:ext>
            </c:extLst>
          </c:dPt>
          <c:dPt>
            <c:idx val="5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BF6E-46B3-A2A0-448C824837C5}"/>
              </c:ext>
            </c:extLst>
          </c:dPt>
          <c:dPt>
            <c:idx val="6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1A80-415A-94B1-77763B8D257F}"/>
              </c:ext>
            </c:extLst>
          </c:dPt>
          <c:dPt>
            <c:idx val="7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B97-4616-8240-8EDCD283FA3E}"/>
              </c:ext>
            </c:extLst>
          </c:dPt>
          <c:dPt>
            <c:idx val="8"/>
            <c:invertIfNegative val="0"/>
            <c:bubble3D val="0"/>
            <c:spPr>
              <a:solidFill>
                <a:srgbClr val="F6AE42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468-4AE1-95CA-C4B0A0624E45}"/>
              </c:ext>
            </c:extLst>
          </c:dPt>
          <c:dPt>
            <c:idx val="9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989-4852-9FD6-00C012F8802E}"/>
              </c:ext>
            </c:extLst>
          </c:dPt>
          <c:dPt>
            <c:idx val="10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ACA-403B-9B1F-791D67301D5F}"/>
              </c:ext>
            </c:extLst>
          </c:dPt>
          <c:dPt>
            <c:idx val="20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E77C-41A7-8015-FD9DE7940893}"/>
              </c:ext>
            </c:extLst>
          </c:dPt>
          <c:dPt>
            <c:idx val="2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BA90-440F-AF26-1721239B41A3}"/>
              </c:ext>
            </c:extLst>
          </c:dPt>
          <c:dPt>
            <c:idx val="22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FBB7-4360-AFCD-8FBC3BE3C57C}"/>
              </c:ext>
            </c:extLst>
          </c:dPt>
          <c:dPt>
            <c:idx val="23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07C3-4858-942A-65299D1886F7}"/>
              </c:ext>
            </c:extLst>
          </c:dPt>
          <c:dPt>
            <c:idx val="25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954D-4DB7-BEB1-F27187AB40B2}"/>
              </c:ext>
            </c:extLst>
          </c:dPt>
          <c:dPt>
            <c:idx val="26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5753-4D34-92F7-70D26FDCBBDE}"/>
              </c:ext>
            </c:extLst>
          </c:dPt>
          <c:dPt>
            <c:idx val="27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104B-47F5-93AC-1126066BB742}"/>
              </c:ext>
            </c:extLst>
          </c:dPt>
          <c:dPt>
            <c:idx val="28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DBAB-41E7-91A5-7EDD4421031B}"/>
              </c:ext>
            </c:extLst>
          </c:dPt>
          <c:dPt>
            <c:idx val="29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5345-4B74-96FE-C801FCFAF9AA}"/>
              </c:ext>
            </c:extLst>
          </c:dPt>
          <c:dPt>
            <c:idx val="30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F6EE-4F04-A281-1201FD7B3481}"/>
              </c:ext>
            </c:extLst>
          </c:dPt>
          <c:dPt>
            <c:idx val="31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D16-4346-85E1-D2B8D291FE5A}"/>
              </c:ext>
            </c:extLst>
          </c:dPt>
          <c:dPt>
            <c:idx val="32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16-4346-85E1-D2B8D291FE5A}"/>
              </c:ext>
            </c:extLst>
          </c:dPt>
          <c:dPt>
            <c:idx val="33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16-4346-85E1-D2B8D291FE5A}"/>
              </c:ext>
            </c:extLst>
          </c:dPt>
          <c:dPt>
            <c:idx val="34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FACA-403B-9B1F-791D67301D5F}"/>
              </c:ext>
            </c:extLst>
          </c:dPt>
          <c:dPt>
            <c:idx val="35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B97-4616-8240-8EDCD283FA3E}"/>
              </c:ext>
            </c:extLst>
          </c:dPt>
          <c:dPt>
            <c:idx val="37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EF21-45B7-823B-44119899084B}"/>
              </c:ext>
            </c:extLst>
          </c:dPt>
          <c:dPt>
            <c:idx val="40"/>
            <c:invertIfNegative val="0"/>
            <c:bubble3D val="0"/>
            <c:spPr>
              <a:solidFill>
                <a:srgbClr val="A70227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6F3-4B2D-894D-601F1514B177}"/>
              </c:ext>
            </c:extLst>
          </c:dPt>
          <c:dLbls>
            <c:numFmt formatCode="0.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StateCharts!$R$2:$R$53</c:f>
              <c:strCache>
                <c:ptCount val="52"/>
                <c:pt idx="0">
                  <c:v>ME</c:v>
                </c:pt>
                <c:pt idx="1">
                  <c:v>VT</c:v>
                </c:pt>
                <c:pt idx="2">
                  <c:v>AK</c:v>
                </c:pt>
                <c:pt idx="3">
                  <c:v>DC</c:v>
                </c:pt>
                <c:pt idx="4">
                  <c:v>NY</c:v>
                </c:pt>
                <c:pt idx="5">
                  <c:v>CT</c:v>
                </c:pt>
                <c:pt idx="6">
                  <c:v>NH</c:v>
                </c:pt>
                <c:pt idx="7">
                  <c:v>WV</c:v>
                </c:pt>
                <c:pt idx="8">
                  <c:v>NM</c:v>
                </c:pt>
                <c:pt idx="9">
                  <c:v>WA</c:v>
                </c:pt>
                <c:pt idx="10">
                  <c:v>CA</c:v>
                </c:pt>
                <c:pt idx="11">
                  <c:v>NJ</c:v>
                </c:pt>
                <c:pt idx="12">
                  <c:v>MI</c:v>
                </c:pt>
                <c:pt idx="13">
                  <c:v>HI</c:v>
                </c:pt>
                <c:pt idx="14">
                  <c:v>OH</c:v>
                </c:pt>
                <c:pt idx="15">
                  <c:v>OR</c:v>
                </c:pt>
                <c:pt idx="16">
                  <c:v>MA</c:v>
                </c:pt>
                <c:pt idx="17">
                  <c:v>IL</c:v>
                </c:pt>
                <c:pt idx="18">
                  <c:v>LA</c:v>
                </c:pt>
                <c:pt idx="19">
                  <c:v>NC</c:v>
                </c:pt>
                <c:pt idx="20">
                  <c:v>KY</c:v>
                </c:pt>
                <c:pt idx="21">
                  <c:v>U.S.</c:v>
                </c:pt>
                <c:pt idx="22">
                  <c:v>VA</c:v>
                </c:pt>
                <c:pt idx="23">
                  <c:v>MD</c:v>
                </c:pt>
                <c:pt idx="24">
                  <c:v>DE</c:v>
                </c:pt>
                <c:pt idx="25">
                  <c:v>TN</c:v>
                </c:pt>
                <c:pt idx="26">
                  <c:v>MT</c:v>
                </c:pt>
                <c:pt idx="27">
                  <c:v>OK</c:v>
                </c:pt>
                <c:pt idx="28">
                  <c:v>RI</c:v>
                </c:pt>
                <c:pt idx="29">
                  <c:v>AR</c:v>
                </c:pt>
                <c:pt idx="30">
                  <c:v>SC</c:v>
                </c:pt>
                <c:pt idx="31">
                  <c:v>GA</c:v>
                </c:pt>
                <c:pt idx="32">
                  <c:v>PA</c:v>
                </c:pt>
                <c:pt idx="33">
                  <c:v>MN</c:v>
                </c:pt>
                <c:pt idx="34">
                  <c:v>TX</c:v>
                </c:pt>
                <c:pt idx="35">
                  <c:v>CO</c:v>
                </c:pt>
                <c:pt idx="36">
                  <c:v>UT</c:v>
                </c:pt>
                <c:pt idx="37">
                  <c:v>IN</c:v>
                </c:pt>
                <c:pt idx="38">
                  <c:v>NV</c:v>
                </c:pt>
                <c:pt idx="39">
                  <c:v>FL</c:v>
                </c:pt>
                <c:pt idx="40">
                  <c:v>AZ</c:v>
                </c:pt>
                <c:pt idx="41">
                  <c:v>MO</c:v>
                </c:pt>
                <c:pt idx="42">
                  <c:v>NE</c:v>
                </c:pt>
                <c:pt idx="43">
                  <c:v>MS</c:v>
                </c:pt>
                <c:pt idx="44">
                  <c:v>WI</c:v>
                </c:pt>
                <c:pt idx="45">
                  <c:v>AL</c:v>
                </c:pt>
                <c:pt idx="46">
                  <c:v>KS</c:v>
                </c:pt>
                <c:pt idx="47">
                  <c:v>WY</c:v>
                </c:pt>
                <c:pt idx="48">
                  <c:v>IA</c:v>
                </c:pt>
                <c:pt idx="49">
                  <c:v>ND</c:v>
                </c:pt>
                <c:pt idx="50">
                  <c:v>ID</c:v>
                </c:pt>
                <c:pt idx="51">
                  <c:v>SD</c:v>
                </c:pt>
              </c:strCache>
            </c:strRef>
          </c:cat>
          <c:val>
            <c:numRef>
              <c:f>StateCharts!$S$2:$S$53</c:f>
              <c:numCache>
                <c:formatCode>0.00</c:formatCode>
                <c:ptCount val="52"/>
                <c:pt idx="0">
                  <c:v>1.3279461741968461</c:v>
                </c:pt>
                <c:pt idx="1">
                  <c:v>1.4952081759255578</c:v>
                </c:pt>
                <c:pt idx="2">
                  <c:v>2.6640774829282385</c:v>
                </c:pt>
                <c:pt idx="3">
                  <c:v>3.2292598314226089</c:v>
                </c:pt>
                <c:pt idx="4">
                  <c:v>3.3400204054751232</c:v>
                </c:pt>
                <c:pt idx="5">
                  <c:v>3.5492055281153525</c:v>
                </c:pt>
                <c:pt idx="6">
                  <c:v>3.8773709520959319</c:v>
                </c:pt>
                <c:pt idx="7">
                  <c:v>4.0865886804378002</c:v>
                </c:pt>
                <c:pt idx="8">
                  <c:v>4.6764180361244021</c:v>
                </c:pt>
                <c:pt idx="9">
                  <c:v>4.6809054405986839</c:v>
                </c:pt>
                <c:pt idx="10">
                  <c:v>4.8850926868776314</c:v>
                </c:pt>
                <c:pt idx="11">
                  <c:v>5.2701323594360838</c:v>
                </c:pt>
                <c:pt idx="12">
                  <c:v>5.3718526524263961</c:v>
                </c:pt>
                <c:pt idx="13">
                  <c:v>5.4742094374307442</c:v>
                </c:pt>
                <c:pt idx="14">
                  <c:v>6.0198402507399793</c:v>
                </c:pt>
                <c:pt idx="15">
                  <c:v>6.2637122566737728</c:v>
                </c:pt>
                <c:pt idx="16">
                  <c:v>6.4046452570752406</c:v>
                </c:pt>
                <c:pt idx="17">
                  <c:v>6.4520678660062618</c:v>
                </c:pt>
                <c:pt idx="18">
                  <c:v>6.9840069783908971</c:v>
                </c:pt>
                <c:pt idx="19">
                  <c:v>7.0450216311317178</c:v>
                </c:pt>
                <c:pt idx="20">
                  <c:v>7.116020130317688</c:v>
                </c:pt>
                <c:pt idx="21">
                  <c:v>7.4657660207078234</c:v>
                </c:pt>
                <c:pt idx="22">
                  <c:v>7.5175457782786141</c:v>
                </c:pt>
                <c:pt idx="23">
                  <c:v>7.896103896103897</c:v>
                </c:pt>
                <c:pt idx="24">
                  <c:v>7.9309590866733659</c:v>
                </c:pt>
                <c:pt idx="25">
                  <c:v>8.1528555859352601</c:v>
                </c:pt>
                <c:pt idx="26">
                  <c:v>8.3767925851249014</c:v>
                </c:pt>
                <c:pt idx="27">
                  <c:v>8.6639498557269548</c:v>
                </c:pt>
                <c:pt idx="28">
                  <c:v>9.0488257107540182</c:v>
                </c:pt>
                <c:pt idx="29">
                  <c:v>9.6204189328560918</c:v>
                </c:pt>
                <c:pt idx="30">
                  <c:v>9.818968612407641</c:v>
                </c:pt>
                <c:pt idx="31">
                  <c:v>9.9451176555640668</c:v>
                </c:pt>
                <c:pt idx="32">
                  <c:v>10.004252173469096</c:v>
                </c:pt>
                <c:pt idx="33">
                  <c:v>10.732557952775055</c:v>
                </c:pt>
                <c:pt idx="34">
                  <c:v>10.959927861385871</c:v>
                </c:pt>
                <c:pt idx="35">
                  <c:v>11.662776264969663</c:v>
                </c:pt>
                <c:pt idx="36">
                  <c:v>12.997212481342146</c:v>
                </c:pt>
                <c:pt idx="37">
                  <c:v>13.151507886991205</c:v>
                </c:pt>
                <c:pt idx="38">
                  <c:v>13.762696427585134</c:v>
                </c:pt>
                <c:pt idx="39">
                  <c:v>13.970393230343722</c:v>
                </c:pt>
                <c:pt idx="40">
                  <c:v>14.199244915965567</c:v>
                </c:pt>
                <c:pt idx="41">
                  <c:v>14.486658898158671</c:v>
                </c:pt>
                <c:pt idx="42">
                  <c:v>14.761496586363499</c:v>
                </c:pt>
                <c:pt idx="43">
                  <c:v>14.77066315096079</c:v>
                </c:pt>
                <c:pt idx="44">
                  <c:v>14.921190388877644</c:v>
                </c:pt>
                <c:pt idx="45">
                  <c:v>16.527073917632574</c:v>
                </c:pt>
                <c:pt idx="46">
                  <c:v>16.727767813823668</c:v>
                </c:pt>
                <c:pt idx="47">
                  <c:v>16.910962356980136</c:v>
                </c:pt>
                <c:pt idx="48">
                  <c:v>17.057242224664122</c:v>
                </c:pt>
                <c:pt idx="49">
                  <c:v>19.934498956960407</c:v>
                </c:pt>
                <c:pt idx="50">
                  <c:v>20.714998359186247</c:v>
                </c:pt>
                <c:pt idx="51">
                  <c:v>23.352472791293213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16-4346-85E1-D2B8D291F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359219184"/>
        <c:axId val="359219512"/>
      </c:barChart>
      <c:catAx>
        <c:axId val="359219184"/>
        <c:scaling>
          <c:orientation val="minMax"/>
        </c:scaling>
        <c:delete val="0"/>
        <c:axPos val="b"/>
        <c:title>
          <c:tx>
            <c:strRef>
              <c:f>StateCharts!$Y$1</c:f>
              <c:strCache>
                <c:ptCount val="1"/>
                <c:pt idx="0">
                  <c:v>data downloaded Tuesday AM, November 17, 2020</c:v>
                </c:pt>
              </c:strCache>
            </c:strRef>
          </c:tx>
          <c:layout>
            <c:manualLayout>
              <c:xMode val="edge"/>
              <c:yMode val="edge"/>
              <c:x val="0.33093347490555597"/>
              <c:y val="7.73961067366579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19512"/>
        <c:crosses val="autoZero"/>
        <c:auto val="1"/>
        <c:lblAlgn val="ctr"/>
        <c:lblOffset val="50"/>
        <c:noMultiLvlLbl val="0"/>
      </c:catAx>
      <c:valAx>
        <c:axId val="35921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StateCharts!$U$89</c:f>
              <c:strCache>
                <c:ptCount val="1"/>
                <c:pt idx="0">
                  <c:v>Percentage of Tests with Positive Result</c:v>
                </c:pt>
              </c:strCache>
            </c:strRef>
          </c:tx>
          <c:layout>
            <c:manualLayout>
              <c:xMode val="edge"/>
              <c:yMode val="edge"/>
              <c:x val="1.2231269616503066E-3"/>
              <c:y val="0.22435949273838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;[Red]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21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RateRatios!$I$25</c:f>
          <c:strCache>
            <c:ptCount val="1"/>
            <c:pt idx="0">
              <c:v>COVID-19 Infection Rates by Age Group, New Mexico</c:v>
            </c:pt>
          </c:strCache>
        </c:strRef>
      </c:tx>
      <c:layout>
        <c:manualLayout>
          <c:xMode val="edge"/>
          <c:yMode val="edge"/>
          <c:x val="0.12178496154356605"/>
          <c:y val="2.8226003380217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48428417813412"/>
          <c:y val="0.23827939327484041"/>
          <c:w val="0.84451569104522728"/>
          <c:h val="0.63642477465433123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RateRatios!$L$27</c:f>
              <c:strCache>
                <c:ptCount val="1"/>
                <c:pt idx="0">
                  <c:v>Cases per 100,000 Population</c:v>
                </c:pt>
              </c:strCache>
            </c:strRef>
          </c:tx>
          <c:spPr>
            <a:solidFill>
              <a:srgbClr val="A70227"/>
            </a:solidFill>
            <a:ln>
              <a:solidFill>
                <a:srgbClr val="A70227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2661B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5F-4140-8178-DDE7F1569F47}"/>
              </c:ext>
            </c:extLst>
          </c:dPt>
          <c:dLbls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RateRatios!$I$28:$I$29</c:f>
              <c:strCache>
                <c:ptCount val="2"/>
                <c:pt idx="0">
                  <c:v>Age 65 or More Years</c:v>
                </c:pt>
                <c:pt idx="1">
                  <c:v>Age Less than 65 Years</c:v>
                </c:pt>
              </c:strCache>
            </c:strRef>
          </c:cat>
          <c:val>
            <c:numRef>
              <c:f>RateRatios!$L$28:$L$29</c:f>
              <c:numCache>
                <c:formatCode>0.00</c:formatCode>
                <c:ptCount val="2"/>
                <c:pt idx="0">
                  <c:v>2119.1136865552558</c:v>
                </c:pt>
                <c:pt idx="1">
                  <c:v>3370.3084462381094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5F-4140-8178-DDE7F1569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27161728"/>
        <c:axId val="927165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RateRatios!#REF!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RateRatios!$I$28:$I$29</c15:sqref>
                        </c15:formulaRef>
                      </c:ext>
                    </c:extLst>
                    <c:strCache>
                      <c:ptCount val="2"/>
                      <c:pt idx="0">
                        <c:v>Age 65 or More Years</c:v>
                      </c:pt>
                      <c:pt idx="1">
                        <c:v>Age Less than 65 Years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RateRatios!#REF!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15F-4140-8178-DDE7F1569F4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RateRatios!#REF!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RateRatios!$I$28:$I$29</c15:sqref>
                        </c15:formulaRef>
                      </c:ext>
                    </c:extLst>
                    <c:strCache>
                      <c:ptCount val="2"/>
                      <c:pt idx="0">
                        <c:v>Age 65 or More Years</c:v>
                      </c:pt>
                      <c:pt idx="1">
                        <c:v>Age Less than 65 Years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RateRatios!#REF!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5F-4140-8178-DDE7F1569F47}"/>
                  </c:ext>
                </c:extLst>
              </c15:ser>
            </c15:filteredBarSeries>
          </c:ext>
        </c:extLst>
      </c:barChart>
      <c:catAx>
        <c:axId val="9271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65336"/>
        <c:crosses val="autoZero"/>
        <c:auto val="1"/>
        <c:lblAlgn val="ctr"/>
        <c:lblOffset val="100"/>
        <c:noMultiLvlLbl val="0"/>
      </c:catAx>
      <c:valAx>
        <c:axId val="927165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RateRatios!$L$27</c:f>
              <c:strCache>
                <c:ptCount val="1"/>
                <c:pt idx="0">
                  <c:v>Cases per 100,000 Population</c:v>
                </c:pt>
              </c:strCache>
            </c:strRef>
          </c:tx>
          <c:layout>
            <c:manualLayout>
              <c:xMode val="edge"/>
              <c:yMode val="edge"/>
              <c:x val="9.2258312214420681E-3"/>
              <c:y val="0.28178961728237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6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RateRatios!$A$26</c:f>
          <c:strCache>
            <c:ptCount val="1"/>
            <c:pt idx="0">
              <c:v>COVID-19 Infection Rates by American Indian or Alaska Native versus Some Other Race, New Mexico</c:v>
            </c:pt>
          </c:strCache>
        </c:strRef>
      </c:tx>
      <c:layout>
        <c:manualLayout>
          <c:xMode val="edge"/>
          <c:yMode val="edge"/>
          <c:x val="0.13552079835161118"/>
          <c:y val="0.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93487959944974"/>
          <c:y val="0.22100788046472977"/>
          <c:w val="0.84706500421370945"/>
          <c:h val="0.65772824906087357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RateRatios!$D$28</c:f>
              <c:strCache>
                <c:ptCount val="1"/>
                <c:pt idx="0">
                  <c:v>Cases per 100,000 Population</c:v>
                </c:pt>
              </c:strCache>
            </c:strRef>
          </c:tx>
          <c:spPr>
            <a:solidFill>
              <a:srgbClr val="A70227"/>
            </a:solidFill>
            <a:ln>
              <a:solidFill>
                <a:srgbClr val="A70227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2661B"/>
              </a:solidFill>
              <a:ln>
                <a:solidFill>
                  <a:srgbClr val="A7022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23-48DB-BD49-A064A73A9EAA}"/>
              </c:ext>
            </c:extLst>
          </c:dPt>
          <c:dLbls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RateRatios!$A$29:$A$30</c:f>
              <c:strCache>
                <c:ptCount val="2"/>
                <c:pt idx="0">
                  <c:v>AIAN</c:v>
                </c:pt>
                <c:pt idx="1">
                  <c:v>Some Other Race</c:v>
                </c:pt>
              </c:strCache>
            </c:strRef>
          </c:cat>
          <c:val>
            <c:numRef>
              <c:f>RateRatios!$D$29:$D$30</c:f>
              <c:numCache>
                <c:formatCode>0.00</c:formatCode>
                <c:ptCount val="2"/>
                <c:pt idx="0">
                  <c:v>6464.6146579548131</c:v>
                </c:pt>
                <c:pt idx="1">
                  <c:v>2185.9736236942003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23-48DB-BD49-A064A73A9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27161728"/>
        <c:axId val="927165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RateRatios!#REF!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RateRatios!$A$29:$A$30</c15:sqref>
                        </c15:formulaRef>
                      </c:ext>
                    </c:extLst>
                    <c:strCache>
                      <c:ptCount val="2"/>
                      <c:pt idx="0">
                        <c:v>AIAN</c:v>
                      </c:pt>
                      <c:pt idx="1">
                        <c:v>Some Other Race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RateRatios!#REF!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623-48DB-BD49-A064A73A9EA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RateRatios!#REF!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RateRatios!$A$29:$A$30</c15:sqref>
                        </c15:formulaRef>
                      </c:ext>
                    </c:extLst>
                    <c:strCache>
                      <c:ptCount val="2"/>
                      <c:pt idx="0">
                        <c:v>AIAN</c:v>
                      </c:pt>
                      <c:pt idx="1">
                        <c:v>Some Other Race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RateRatios!#REF!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623-48DB-BD49-A064A73A9EAA}"/>
                  </c:ext>
                </c:extLst>
              </c15:ser>
            </c15:filteredBarSeries>
          </c:ext>
        </c:extLst>
      </c:barChart>
      <c:catAx>
        <c:axId val="9271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65336"/>
        <c:crosses val="autoZero"/>
        <c:auto val="1"/>
        <c:lblAlgn val="ctr"/>
        <c:lblOffset val="100"/>
        <c:noMultiLvlLbl val="0"/>
      </c:catAx>
      <c:valAx>
        <c:axId val="92716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RateRatios!$D$28</c:f>
              <c:strCache>
                <c:ptCount val="1"/>
                <c:pt idx="0">
                  <c:v>Cases per 100,000 Population</c:v>
                </c:pt>
              </c:strCache>
            </c:strRef>
          </c:tx>
          <c:layout>
            <c:manualLayout>
              <c:xMode val="edge"/>
              <c:yMode val="edge"/>
              <c:x val="4.3298233539170398E-3"/>
              <c:y val="0.24756341607199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16172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PovPivot!$F$13</c:f>
          <c:strCache>
            <c:ptCount val="1"/>
            <c:pt idx="0">
              <c:v>COVID-19 Infection Rates by Census Tract 
Poverty Group, New Mexico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84893034053129E-2"/>
          <c:y val="0.1436105976586568"/>
          <c:w val="0.8901947349705529"/>
          <c:h val="0.715420165824928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PovPivot!$I$2</c:f>
              <c:strCache>
                <c:ptCount val="1"/>
                <c:pt idx="0">
                  <c:v>COVID-19 Cases per 100,000 Population</c:v>
                </c:pt>
              </c:strCache>
            </c:strRef>
          </c:tx>
          <c:spPr>
            <a:solidFill>
              <a:srgbClr val="A70227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&lt;5%</c:v>
              </c:pt>
              <c:pt idx="1">
                <c:v>5% to 9.9%</c:v>
              </c:pt>
              <c:pt idx="2">
                <c:v>10%-19.9%</c:v>
              </c:pt>
              <c:pt idx="3">
                <c:v>20%-29.9%</c:v>
              </c:pt>
              <c:pt idx="4">
                <c:v>30%-39.9%</c:v>
              </c:pt>
              <c:pt idx="5">
                <c:v>40% or more</c:v>
              </c:pt>
            </c:strLit>
          </c:cat>
          <c:val>
            <c:numRef>
              <c:f>PovPivot!$I$3:$I$8</c:f>
              <c:numCache>
                <c:formatCode>0.00</c:formatCode>
                <c:ptCount val="6"/>
                <c:pt idx="0">
                  <c:v>1193.0896248926219</c:v>
                </c:pt>
                <c:pt idx="1">
                  <c:v>2029.7434931581274</c:v>
                </c:pt>
                <c:pt idx="2">
                  <c:v>2572.9266326465704</c:v>
                </c:pt>
                <c:pt idx="3">
                  <c:v>3309.8097882489319</c:v>
                </c:pt>
                <c:pt idx="4">
                  <c:v>3874.1058450857636</c:v>
                </c:pt>
                <c:pt idx="5">
                  <c:v>5624.3972824234861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9-4920-B503-033F456E5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05987872"/>
        <c:axId val="705988200"/>
      </c:barChart>
      <c:catAx>
        <c:axId val="705987872"/>
        <c:scaling>
          <c:orientation val="minMax"/>
        </c:scaling>
        <c:delete val="0"/>
        <c:axPos val="b"/>
        <c:title>
          <c:tx>
            <c:strRef>
              <c:f>PovPivot!$F$15</c:f>
              <c:strCache>
                <c:ptCount val="1"/>
                <c:pt idx="0">
                  <c:v>Census Tracts Grouped by Poverty Rate</c:v>
                </c:pt>
              </c:strCache>
            </c:strRef>
          </c:tx>
          <c:layout>
            <c:manualLayout>
              <c:xMode val="edge"/>
              <c:yMode val="edge"/>
              <c:x val="0.37597566812461392"/>
              <c:y val="0.930991990141712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88200"/>
        <c:crosses val="autoZero"/>
        <c:auto val="1"/>
        <c:lblAlgn val="ctr"/>
        <c:lblOffset val="100"/>
        <c:noMultiLvlLbl val="0"/>
      </c:catAx>
      <c:valAx>
        <c:axId val="70598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PovPivot!$F$14</c:f>
              <c:strCache>
                <c:ptCount val="1"/>
                <c:pt idx="0">
                  <c:v>COVID-19 Cases per 100,000 Population</c:v>
                </c:pt>
              </c:strCache>
            </c:strRef>
          </c:tx>
          <c:layout>
            <c:manualLayout>
              <c:xMode val="edge"/>
              <c:yMode val="edge"/>
              <c:x val="6.5352108810640113E-3"/>
              <c:y val="0.17456775389213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8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189326</xdr:colOff>
      <xdr:row>3</xdr:row>
      <xdr:rowOff>29117</xdr:rowOff>
    </xdr:from>
    <xdr:to>
      <xdr:col>35</xdr:col>
      <xdr:colOff>161513</xdr:colOff>
      <xdr:row>23</xdr:row>
      <xdr:rowOff>52563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64168-90FC-4FE0-9D83-E4AAD05C0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189327</xdr:colOff>
      <xdr:row>24</xdr:row>
      <xdr:rowOff>28418</xdr:rowOff>
    </xdr:from>
    <xdr:to>
      <xdr:col>35</xdr:col>
      <xdr:colOff>161514</xdr:colOff>
      <xdr:row>44</xdr:row>
      <xdr:rowOff>51865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719E87-E5F8-4A07-8B2D-9ABD56C08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195188</xdr:colOff>
      <xdr:row>45</xdr:row>
      <xdr:rowOff>65715</xdr:rowOff>
    </xdr:from>
    <xdr:to>
      <xdr:col>35</xdr:col>
      <xdr:colOff>167375</xdr:colOff>
      <xdr:row>65</xdr:row>
      <xdr:rowOff>89161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ADF477-AE34-42C0-B5B4-1077B4324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189326</xdr:colOff>
      <xdr:row>66</xdr:row>
      <xdr:rowOff>67841</xdr:rowOff>
    </xdr:from>
    <xdr:to>
      <xdr:col>35</xdr:col>
      <xdr:colOff>161513</xdr:colOff>
      <xdr:row>86</xdr:row>
      <xdr:rowOff>91287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5D211E-DD8A-464B-B848-4B19A51F6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189326</xdr:colOff>
      <xdr:row>87</xdr:row>
      <xdr:rowOff>87552</xdr:rowOff>
    </xdr:from>
    <xdr:to>
      <xdr:col>35</xdr:col>
      <xdr:colOff>165645</xdr:colOff>
      <xdr:row>107</xdr:row>
      <xdr:rowOff>110998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82363B-937C-46FA-82AD-9F8722005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17</xdr:row>
      <xdr:rowOff>9524</xdr:rowOff>
    </xdr:from>
    <xdr:to>
      <xdr:col>13</xdr:col>
      <xdr:colOff>314325</xdr:colOff>
      <xdr:row>44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D5846-2301-402D-BA46-990356396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47</xdr:row>
      <xdr:rowOff>104775</xdr:rowOff>
    </xdr:from>
    <xdr:to>
      <xdr:col>13</xdr:col>
      <xdr:colOff>409575</xdr:colOff>
      <xdr:row>50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AB304D-8D41-4F88-86FB-F4A9702EEFC4}"/>
            </a:ext>
          </a:extLst>
        </xdr:cNvPr>
        <xdr:cNvSpPr txBox="1"/>
      </xdr:nvSpPr>
      <xdr:spPr>
        <a:xfrm>
          <a:off x="6924675" y="9077325"/>
          <a:ext cx="814387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Sources: COVID-19 Cases,  New Mexico Department of Health, Epidemiology and Response Division, New Mexico Electronic Disease Surveillance System (NMEDSS). Poverty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Rates, U.S. Census Bureau, American Community Survey, 2018 5-yr estimates.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0.0107</cdr:x>
      <cdr:y>0.92237</cdr:y>
    </cdr:from>
    <cdr:to>
      <cdr:x>0.99437</cdr:x>
      <cdr:y>0.98521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FA9706-8AA7-4DC4-9B11-E9DFF242FCB5}"/>
            </a:ext>
          </a:extLst>
        </cdr:cNvPr>
        <cdr:cNvSpPr txBox="1"/>
      </cdr:nvSpPr>
      <cdr:spPr>
        <a:xfrm xmlns:a="http://schemas.openxmlformats.org/drawingml/2006/main">
          <a:off x="90488" y="4752976"/>
          <a:ext cx="83153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0.34713</cdr:x>
      <cdr:y>0.11076</cdr:y>
    </cdr:from>
    <cdr:to>
      <cdr:x>0.65155</cdr:x>
      <cdr:y>0.20802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563F8E6-EB50-4072-A9EA-4E4191BDB97C}"/>
            </a:ext>
          </a:extLst>
        </cdr:cNvPr>
        <cdr:cNvSpPr txBox="1"/>
      </cdr:nvSpPr>
      <cdr:spPr>
        <a:xfrm xmlns:a="http://schemas.openxmlformats.org/drawingml/2006/main">
          <a:off x="2415540" y="303712"/>
          <a:ext cx="211836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0.06556</cdr:x>
      <cdr:y>0.90299</cdr:y>
    </cdr:from>
    <cdr:to>
      <cdr:x>0.44444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1212552-8A3B-4CAF-BE66-B380538EC232}"/>
            </a:ext>
          </a:extLst>
        </cdr:cNvPr>
        <cdr:cNvSpPr txBox="1"/>
      </cdr:nvSpPr>
      <cdr:spPr>
        <a:xfrm xmlns:a="http://schemas.openxmlformats.org/drawingml/2006/main">
          <a:off x="499531" y="2521978"/>
          <a:ext cx="2887133" cy="2709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0.06026</cdr:x>
      <cdr:y>0.93275</cdr:y>
    </cdr:from>
    <cdr:to>
      <cdr:x>0.96077</cdr:x>
      <cdr:y>0.98275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0B4FF15-44AA-439A-BDB2-EEA43F68F447}"/>
            </a:ext>
          </a:extLst>
        </cdr:cNvPr>
        <cdr:cNvSpPr txBox="1"/>
      </cdr:nvSpPr>
      <cdr:spPr>
        <a:xfrm xmlns:a="http://schemas.openxmlformats.org/drawingml/2006/main">
          <a:off x="478887" y="3411620"/>
          <a:ext cx="7156939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Source: Cases, Johns Hopkins University Coronavirus Resource Center. Population estimates, National Center for Health Statistics, CDC.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0.34713</cdr:x>
      <cdr:y>0.11076</cdr:y>
    </cdr:from>
    <cdr:to>
      <cdr:x>0.65155</cdr:x>
      <cdr:y>0.20802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563F8E6-EB50-4072-A9EA-4E4191BDB97C}"/>
            </a:ext>
          </a:extLst>
        </cdr:cNvPr>
        <cdr:cNvSpPr txBox="1"/>
      </cdr:nvSpPr>
      <cdr:spPr>
        <a:xfrm xmlns:a="http://schemas.openxmlformats.org/drawingml/2006/main">
          <a:off x="2415540" y="303712"/>
          <a:ext cx="211836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0.06556</cdr:x>
      <cdr:y>0.90299</cdr:y>
    </cdr:from>
    <cdr:to>
      <cdr:x>0.44444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1212552-8A3B-4CAF-BE66-B380538EC232}"/>
            </a:ext>
          </a:extLst>
        </cdr:cNvPr>
        <cdr:cNvSpPr txBox="1"/>
      </cdr:nvSpPr>
      <cdr:spPr>
        <a:xfrm xmlns:a="http://schemas.openxmlformats.org/drawingml/2006/main">
          <a:off x="499531" y="2521978"/>
          <a:ext cx="2887133" cy="2709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0.04545</cdr:x>
      <cdr:y>0.92954</cdr:y>
    </cdr:from>
    <cdr:to>
      <cdr:x>0.95591</cdr:x>
      <cdr:y>0.97954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0B4FF15-44AA-439A-BDB2-EEA43F68F447}"/>
            </a:ext>
          </a:extLst>
        </cdr:cNvPr>
        <cdr:cNvSpPr txBox="1"/>
      </cdr:nvSpPr>
      <cdr:spPr>
        <a:xfrm xmlns:a="http://schemas.openxmlformats.org/drawingml/2006/main">
          <a:off x="361658" y="3399896"/>
          <a:ext cx="7244862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Source: Deaths, Johns Hopkins University Coronavirus Resource Center. Population estimates, National Center for Health Statistics, CDC.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0.34713</cdr:x>
      <cdr:y>0.11076</cdr:y>
    </cdr:from>
    <cdr:to>
      <cdr:x>0.65155</cdr:x>
      <cdr:y>0.20802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563F8E6-EB50-4072-A9EA-4E4191BDB97C}"/>
            </a:ext>
          </a:extLst>
        </cdr:cNvPr>
        <cdr:cNvSpPr txBox="1"/>
      </cdr:nvSpPr>
      <cdr:spPr>
        <a:xfrm xmlns:a="http://schemas.openxmlformats.org/drawingml/2006/main">
          <a:off x="2415540" y="303712"/>
          <a:ext cx="211836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0.06556</cdr:x>
      <cdr:y>0.90299</cdr:y>
    </cdr:from>
    <cdr:to>
      <cdr:x>0.44444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1212552-8A3B-4CAF-BE66-B380538EC232}"/>
            </a:ext>
          </a:extLst>
        </cdr:cNvPr>
        <cdr:cNvSpPr txBox="1"/>
      </cdr:nvSpPr>
      <cdr:spPr>
        <a:xfrm xmlns:a="http://schemas.openxmlformats.org/drawingml/2006/main">
          <a:off x="499531" y="2521978"/>
          <a:ext cx="2887133" cy="2709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0.0486</cdr:x>
      <cdr:y>0.92794</cdr:y>
    </cdr:from>
    <cdr:to>
      <cdr:x>0.97193</cdr:x>
      <cdr:y>0.97794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0B4FF15-44AA-439A-BDB2-EEA43F68F447}"/>
            </a:ext>
          </a:extLst>
        </cdr:cNvPr>
        <cdr:cNvSpPr txBox="1"/>
      </cdr:nvSpPr>
      <cdr:spPr>
        <a:xfrm xmlns:a="http://schemas.openxmlformats.org/drawingml/2006/main">
          <a:off x="386286" y="3394035"/>
          <a:ext cx="7338231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Source: Cases and Deaths, Johns Hopkins University Coronavirus Resource Center.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0.34494</cdr:x>
      <cdr:y>0.13855</cdr:y>
    </cdr:from>
    <cdr:to>
      <cdr:x>0.63294</cdr:x>
      <cdr:y>0.20524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7FA4F8B-6203-40E6-BE7F-7BEB780734A1}"/>
            </a:ext>
          </a:extLst>
        </cdr:cNvPr>
        <cdr:cNvSpPr txBox="1"/>
      </cdr:nvSpPr>
      <cdr:spPr>
        <a:xfrm xmlns:a="http://schemas.openxmlformats.org/drawingml/2006/main">
          <a:off x="2400300" y="379912"/>
          <a:ext cx="200406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0.34713</cdr:x>
      <cdr:y>0.11076</cdr:y>
    </cdr:from>
    <cdr:to>
      <cdr:x>0.65155</cdr:x>
      <cdr:y>0.20802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563F8E6-EB50-4072-A9EA-4E4191BDB97C}"/>
            </a:ext>
          </a:extLst>
        </cdr:cNvPr>
        <cdr:cNvSpPr txBox="1"/>
      </cdr:nvSpPr>
      <cdr:spPr>
        <a:xfrm xmlns:a="http://schemas.openxmlformats.org/drawingml/2006/main">
          <a:off x="2415540" y="303712"/>
          <a:ext cx="211836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0.06556</cdr:x>
      <cdr:y>0.90299</cdr:y>
    </cdr:from>
    <cdr:to>
      <cdr:x>0.44444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1212552-8A3B-4CAF-BE66-B380538EC232}"/>
            </a:ext>
          </a:extLst>
        </cdr:cNvPr>
        <cdr:cNvSpPr txBox="1"/>
      </cdr:nvSpPr>
      <cdr:spPr>
        <a:xfrm xmlns:a="http://schemas.openxmlformats.org/drawingml/2006/main">
          <a:off x="499531" y="2521978"/>
          <a:ext cx="2887133" cy="2709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0.06261</cdr:x>
      <cdr:y>0.93115</cdr:y>
    </cdr:from>
    <cdr:to>
      <cdr:x>0.98594</cdr:x>
      <cdr:y>0.98115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0B4FF15-44AA-439A-BDB2-EEA43F68F447}"/>
            </a:ext>
          </a:extLst>
        </cdr:cNvPr>
        <cdr:cNvSpPr txBox="1"/>
      </cdr:nvSpPr>
      <cdr:spPr>
        <a:xfrm xmlns:a="http://schemas.openxmlformats.org/drawingml/2006/main">
          <a:off x="497045" y="3405758"/>
          <a:ext cx="7329913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Source: Tests,</a:t>
          </a:r>
          <a:r>
            <a:rPr lang="en-US" sz="800" baseline="0"/>
            <a:t> The COVID Tracking Project, covidtracking.com.</a:t>
          </a:r>
          <a:r>
            <a:rPr lang="en-US" sz="800"/>
            <a:t> Population estimates, National Center for Health Statistics, CDC.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0.34713</cdr:x>
      <cdr:y>0.11076</cdr:y>
    </cdr:from>
    <cdr:to>
      <cdr:x>0.65155</cdr:x>
      <cdr:y>0.20802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563F8E6-EB50-4072-A9EA-4E4191BDB97C}"/>
            </a:ext>
          </a:extLst>
        </cdr:cNvPr>
        <cdr:cNvSpPr txBox="1"/>
      </cdr:nvSpPr>
      <cdr:spPr>
        <a:xfrm xmlns:a="http://schemas.openxmlformats.org/drawingml/2006/main">
          <a:off x="2415540" y="303712"/>
          <a:ext cx="211836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0.06556</cdr:x>
      <cdr:y>0.90299</cdr:y>
    </cdr:from>
    <cdr:to>
      <cdr:x>0.44444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1212552-8A3B-4CAF-BE66-B380538EC232}"/>
            </a:ext>
          </a:extLst>
        </cdr:cNvPr>
        <cdr:cNvSpPr txBox="1"/>
      </cdr:nvSpPr>
      <cdr:spPr>
        <a:xfrm xmlns:a="http://schemas.openxmlformats.org/drawingml/2006/main">
          <a:off x="499531" y="2521978"/>
          <a:ext cx="2887133" cy="2709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0.04893</cdr:x>
      <cdr:y>0.9344</cdr:y>
    </cdr:from>
    <cdr:to>
      <cdr:x>0.97226</cdr:x>
      <cdr:y>0.9844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0B4FF15-44AA-439A-BDB2-EEA43F68F447}"/>
            </a:ext>
          </a:extLst>
        </cdr:cNvPr>
        <cdr:cNvSpPr txBox="1"/>
      </cdr:nvSpPr>
      <cdr:spPr>
        <a:xfrm xmlns:a="http://schemas.openxmlformats.org/drawingml/2006/main">
          <a:off x="380359" y="3417648"/>
          <a:ext cx="7177647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Source: </a:t>
          </a:r>
          <a:r>
            <a:rPr lang="en-US" sz="800">
              <a:effectLst/>
              <a:latin typeface="+mn-lt"/>
              <a:ea typeface="+mn-ea"/>
              <a:cs typeface="+mn-cs"/>
            </a:rPr>
            <a:t>Tests,</a:t>
          </a:r>
          <a:r>
            <a:rPr lang="en-US" sz="800" baseline="0">
              <a:effectLst/>
              <a:latin typeface="+mn-lt"/>
              <a:ea typeface="+mn-ea"/>
              <a:cs typeface="+mn-cs"/>
            </a:rPr>
            <a:t> The COVID Tracking Project, covidtracking.com.</a:t>
          </a:r>
          <a:r>
            <a:rPr lang="en-US" sz="800">
              <a:effectLst/>
              <a:latin typeface="+mn-lt"/>
              <a:ea typeface="+mn-ea"/>
              <a:cs typeface="+mn-cs"/>
            </a:rPr>
            <a:t> </a:t>
          </a:r>
          <a:endParaRPr lang="en-US" sz="8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330200</xdr:colOff>
      <xdr:row>38</xdr:row>
      <xdr:rowOff>175682</xdr:rowOff>
    </xdr:from>
    <xdr:to>
      <xdr:col>14</xdr:col>
      <xdr:colOff>374650</xdr:colOff>
      <xdr:row>59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96A81B-10E0-4D09-828B-9DDADF8C8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364067</xdr:colOff>
      <xdr:row>40</xdr:row>
      <xdr:rowOff>25401</xdr:rowOff>
    </xdr:from>
    <xdr:to>
      <xdr:col>6</xdr:col>
      <xdr:colOff>432288</xdr:colOff>
      <xdr:row>60</xdr:row>
      <xdr:rowOff>25401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4D5D0A-15A4-467E-A447-FC70A2E75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0.12532</cdr:x>
      <cdr:y>0.13162</cdr:y>
    </cdr:from>
    <cdr:to>
      <cdr:x>0.56522</cdr:x>
      <cdr:y>0.2135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FD6330E-540D-46A7-BEBA-F65DFD665DCD}"/>
            </a:ext>
          </a:extLst>
        </cdr:cNvPr>
        <cdr:cNvSpPr txBox="1"/>
      </cdr:nvSpPr>
      <cdr:spPr>
        <a:xfrm xmlns:a="http://schemas.openxmlformats.org/drawingml/2006/main">
          <a:off x="632230" y="520142"/>
          <a:ext cx="2219329" cy="323574"/>
        </a:xfrm>
        <a:prstGeom xmlns:a="http://schemas.openxmlformats.org/drawingml/2006/main" prst="rect">
          <a:avLst/>
        </a:prstGeom>
        <a:ln xmlns:a="http://schemas.openxmlformats.org/drawingml/2006/main" w="6350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Rate Ratio, Age65+: Age&lt;65= 0.6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0.56287</cdr:x>
      <cdr:y>0.24242</cdr:y>
    </cdr:from>
    <cdr:to>
      <cdr:x>0.96063</cdr:x>
      <cdr:y>0.32429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FAE499F-E48C-4572-BBA0-4D627AEEB18B}"/>
            </a:ext>
          </a:extLst>
        </cdr:cNvPr>
        <cdr:cNvSpPr txBox="1"/>
      </cdr:nvSpPr>
      <cdr:spPr>
        <a:xfrm xmlns:a="http://schemas.openxmlformats.org/drawingml/2006/main">
          <a:off x="2904654" y="923637"/>
          <a:ext cx="2052614" cy="311925"/>
        </a:xfrm>
        <a:prstGeom xmlns:a="http://schemas.openxmlformats.org/drawingml/2006/main" prst="rect">
          <a:avLst/>
        </a:prstGeom>
        <a:ln xmlns:a="http://schemas.openxmlformats.org/drawingml/2006/main" w="6350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Rate Ratio, AIAN:Other = 3.0</a:t>
          </a:r>
        </a:p>
        <a:p xmlns:a="http://schemas.openxmlformats.org/drawingml/2006/main">
          <a:pPr algn="ctr"/>
          <a:endParaRPr lang="en-US" sz="1100" b="1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. Gwendolyn Gallagher" refreshedDate="44152.348277777775" createdVersion="6" refreshedVersion="6" minRefreshableVersion="3" recordCount="499" xr:uid="{B6D3A3DF-37E9-470A-A9D6-FA4333EA33C6}">
  <cacheSource type="worksheet">
    <worksheetSource ref="A1:F500" sheet="PovMain"/>
  </cacheSource>
  <cacheFields count="6">
    <cacheField name="2010 Census Tract Geometries ID" numFmtId="0">
      <sharedItems containsSemiMixedTypes="0" containsString="0" containsNumber="1" containsInteger="1" minValue="35001000107" maxValue="35061971400"/>
    </cacheField>
    <cacheField name="Percentage in Poverty (2018 ACS 5-Yr)" numFmtId="0">
      <sharedItems containsMixedTypes="1" containsNumber="1" minValue="1.6E-2" maxValue="0.68"/>
    </cacheField>
    <cacheField name="Poverty Category Code" numFmtId="0">
      <sharedItems containsMixedTypes="1" containsNumber="1" containsInteger="1" minValue="1" maxValue="6"/>
    </cacheField>
    <cacheField name="Poverty Category Title" numFmtId="0">
      <sharedItems count="7">
        <e v="#N/A"/>
        <s v="2. 5% to 9.9%"/>
        <s v="3. 10%-19.9%"/>
        <s v="4. 20%-29.9%"/>
        <s v="5. 30%-39.9%"/>
        <s v="6. 40% or more"/>
        <s v="1. &lt;5%"/>
      </sharedItems>
    </cacheField>
    <cacheField name="Number of COVID-19 Cases" numFmtId="0">
      <sharedItems containsSemiMixedTypes="0" containsString="0" containsNumber="1" containsInteger="1" minValue="0" maxValue="1734"/>
    </cacheField>
    <cacheField name="Estimated 2018 Population Size" numFmtId="0">
      <sharedItems containsSemiMixedTypes="0" containsString="0" containsNumber="1" containsInteger="1" minValue="0" maxValue="155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n v="35043940300"/>
    <s v="."/>
    <s v="."/>
    <x v="0"/>
    <n v="0"/>
    <n v="0"/>
  </r>
  <r>
    <n v="35049000400"/>
    <n v="8.4000000000000005E-2"/>
    <n v="2"/>
    <x v="1"/>
    <n v="21"/>
    <n v="282"/>
  </r>
  <r>
    <n v="35021000100"/>
    <n v="0.183"/>
    <n v="3"/>
    <x v="2"/>
    <n v="8"/>
    <n v="698"/>
  </r>
  <r>
    <n v="35061940300"/>
    <n v="0.25700000000000001"/>
    <n v="4"/>
    <x v="3"/>
    <n v="26"/>
    <n v="834"/>
  </r>
  <r>
    <n v="35049980000"/>
    <s v="."/>
    <s v="."/>
    <x v="0"/>
    <n v="97"/>
    <n v="959"/>
  </r>
  <r>
    <n v="35049001304"/>
    <n v="0.247"/>
    <n v="4"/>
    <x v="3"/>
    <n v="31"/>
    <n v="961"/>
  </r>
  <r>
    <n v="35001002600"/>
    <n v="0.24199999999999999"/>
    <n v="4"/>
    <x v="3"/>
    <n v="17"/>
    <n v="1039"/>
  </r>
  <r>
    <n v="35031973100"/>
    <n v="0.126"/>
    <n v="3"/>
    <x v="2"/>
    <n v="12"/>
    <n v="1049"/>
  </r>
  <r>
    <n v="35001001900"/>
    <n v="0.11600000000000001"/>
    <n v="3"/>
    <x v="2"/>
    <n v="13"/>
    <n v="1052"/>
  </r>
  <r>
    <n v="35045000702"/>
    <n v="0.113"/>
    <n v="3"/>
    <x v="2"/>
    <n v="6"/>
    <n v="1143"/>
  </r>
  <r>
    <n v="35001004736"/>
    <n v="0.34200000000000003"/>
    <n v="5"/>
    <x v="4"/>
    <n v="91"/>
    <n v="1160"/>
  </r>
  <r>
    <n v="35045000609"/>
    <n v="0.16300000000000001"/>
    <n v="3"/>
    <x v="2"/>
    <n v="14"/>
    <n v="1274"/>
  </r>
  <r>
    <n v="35009000601"/>
    <n v="0.14000000000000001"/>
    <n v="3"/>
    <x v="2"/>
    <n v="23"/>
    <n v="1278"/>
  </r>
  <r>
    <n v="35049010203"/>
    <n v="0.17499999999999999"/>
    <n v="3"/>
    <x v="2"/>
    <n v="2"/>
    <n v="1317"/>
  </r>
  <r>
    <n v="35049010310"/>
    <n v="9.6000000000000002E-2"/>
    <n v="2"/>
    <x v="1"/>
    <n v="18"/>
    <n v="1345"/>
  </r>
  <r>
    <n v="35031940500"/>
    <n v="0.53700000000000003"/>
    <n v="6"/>
    <x v="5"/>
    <n v="16"/>
    <n v="1414"/>
  </r>
  <r>
    <n v="35053940000"/>
    <n v="0.67200000000000004"/>
    <n v="6"/>
    <x v="5"/>
    <n v="93"/>
    <n v="1444"/>
  </r>
  <r>
    <n v="35049940400"/>
    <n v="0.17299999999999999"/>
    <n v="3"/>
    <x v="2"/>
    <n v="26"/>
    <n v="1475"/>
  </r>
  <r>
    <n v="35049000300"/>
    <n v="0.159"/>
    <n v="3"/>
    <x v="2"/>
    <n v="14"/>
    <n v="1482"/>
  </r>
  <r>
    <n v="35061971100"/>
    <n v="0.29699999999999999"/>
    <n v="4"/>
    <x v="3"/>
    <n v="28"/>
    <n v="1575"/>
  </r>
  <r>
    <n v="35005001200"/>
    <n v="0.25800000000000001"/>
    <n v="4"/>
    <x v="3"/>
    <n v="66"/>
    <n v="1604"/>
  </r>
  <r>
    <n v="35049010316"/>
    <n v="7.0999999999999994E-2"/>
    <n v="2"/>
    <x v="1"/>
    <n v="27"/>
    <n v="1617"/>
  </r>
  <r>
    <n v="35053978200"/>
    <n v="0.18099999999999999"/>
    <n v="3"/>
    <x v="2"/>
    <n v="147"/>
    <n v="1660"/>
  </r>
  <r>
    <n v="35049940500"/>
    <n v="0.192"/>
    <n v="3"/>
    <x v="2"/>
    <n v="9"/>
    <n v="1671"/>
  </r>
  <r>
    <n v="35017964800"/>
    <n v="0.106"/>
    <n v="3"/>
    <x v="2"/>
    <n v="18"/>
    <n v="1677"/>
  </r>
  <r>
    <n v="35035000100"/>
    <n v="0.435"/>
    <n v="6"/>
    <x v="5"/>
    <n v="19"/>
    <n v="1682"/>
  </r>
  <r>
    <n v="35025000701"/>
    <n v="8.3000000000000004E-2"/>
    <n v="2"/>
    <x v="1"/>
    <n v="75"/>
    <n v="1688"/>
  </r>
  <r>
    <n v="35027960200"/>
    <n v="0.22500000000000001"/>
    <n v="4"/>
    <x v="3"/>
    <n v="13"/>
    <n v="1688"/>
  </r>
  <r>
    <n v="35049010314"/>
    <n v="0.10100000000000001"/>
    <n v="3"/>
    <x v="2"/>
    <n v="40"/>
    <n v="1690"/>
  </r>
  <r>
    <n v="35049001301"/>
    <n v="0.06"/>
    <n v="2"/>
    <x v="1"/>
    <n v="19"/>
    <n v="1746"/>
  </r>
  <r>
    <n v="35013001702"/>
    <n v="0.20899999999999999"/>
    <n v="4"/>
    <x v="3"/>
    <n v="72"/>
    <n v="1747"/>
  </r>
  <r>
    <n v="35011960100"/>
    <n v="0.16800000000000001"/>
    <n v="3"/>
    <x v="2"/>
    <n v="24"/>
    <n v="1805"/>
  </r>
  <r>
    <n v="35045943100"/>
    <n v="0.29399999999999998"/>
    <n v="4"/>
    <x v="3"/>
    <n v="7"/>
    <n v="1816"/>
  </r>
  <r>
    <n v="35001003729"/>
    <n v="4.5999999999999999E-2"/>
    <n v="1"/>
    <x v="6"/>
    <n v="24"/>
    <n v="1819"/>
  </r>
  <r>
    <n v="35049010500"/>
    <n v="6.4000000000000001E-2"/>
    <n v="2"/>
    <x v="1"/>
    <n v="16"/>
    <n v="1821"/>
  </r>
  <r>
    <n v="35001000119"/>
    <n v="7.4999999999999997E-2"/>
    <n v="2"/>
    <x v="1"/>
    <n v="17"/>
    <n v="1823"/>
  </r>
  <r>
    <n v="35049010309"/>
    <n v="9.9000000000000005E-2"/>
    <n v="2"/>
    <x v="1"/>
    <n v="6"/>
    <n v="1824"/>
  </r>
  <r>
    <n v="35013001900"/>
    <n v="1.6E-2"/>
    <n v="1"/>
    <x v="6"/>
    <n v="5"/>
    <n v="1840"/>
  </r>
  <r>
    <n v="35049940300"/>
    <n v="0.14199999999999999"/>
    <n v="3"/>
    <x v="2"/>
    <n v="9"/>
    <n v="1843"/>
  </r>
  <r>
    <n v="35001002100"/>
    <n v="0.38800000000000001"/>
    <n v="5"/>
    <x v="4"/>
    <n v="52"/>
    <n v="1864"/>
  </r>
  <r>
    <n v="35015000100"/>
    <n v="0.27"/>
    <n v="4"/>
    <x v="3"/>
    <n v="78"/>
    <n v="1866"/>
  </r>
  <r>
    <n v="35023970000"/>
    <n v="0.20799999999999999"/>
    <n v="4"/>
    <x v="3"/>
    <n v="25"/>
    <n v="1909"/>
  </r>
  <r>
    <n v="35055940000"/>
    <n v="0.254"/>
    <n v="4"/>
    <x v="3"/>
    <n v="26"/>
    <n v="1913"/>
  </r>
  <r>
    <n v="35049001001"/>
    <n v="0.13700000000000001"/>
    <n v="3"/>
    <x v="2"/>
    <n v="38"/>
    <n v="1924"/>
  </r>
  <r>
    <n v="35001004727"/>
    <n v="8.8999999999999996E-2"/>
    <n v="2"/>
    <x v="1"/>
    <n v="36"/>
    <n v="1930"/>
  </r>
  <r>
    <n v="35049001103"/>
    <n v="0.193"/>
    <n v="3"/>
    <x v="2"/>
    <n v="38"/>
    <n v="1967"/>
  </r>
  <r>
    <n v="35017964200"/>
    <n v="9.7000000000000003E-2"/>
    <n v="2"/>
    <x v="1"/>
    <n v="8"/>
    <n v="1969"/>
  </r>
  <r>
    <n v="35045000900"/>
    <n v="8.8999999999999996E-2"/>
    <n v="2"/>
    <x v="1"/>
    <n v="24"/>
    <n v="1973"/>
  </r>
  <r>
    <n v="35045000612"/>
    <n v="0.111"/>
    <n v="3"/>
    <x v="2"/>
    <n v="107"/>
    <n v="1974"/>
  </r>
  <r>
    <n v="35001000203"/>
    <n v="0.27100000000000002"/>
    <n v="4"/>
    <x v="3"/>
    <n v="41"/>
    <n v="1988"/>
  </r>
  <r>
    <n v="35035000200"/>
    <n v="0.33200000000000002"/>
    <n v="5"/>
    <x v="4"/>
    <n v="17"/>
    <n v="2004"/>
  </r>
  <r>
    <n v="35001003736"/>
    <n v="0.22800000000000001"/>
    <n v="4"/>
    <x v="3"/>
    <n v="134"/>
    <n v="2015"/>
  </r>
  <r>
    <n v="35005000500"/>
    <n v="0.30399999999999999"/>
    <n v="5"/>
    <x v="4"/>
    <n v="115"/>
    <n v="2023"/>
  </r>
  <r>
    <n v="35061971300"/>
    <n v="0.22800000000000001"/>
    <n v="4"/>
    <x v="3"/>
    <n v="46"/>
    <n v="2026"/>
  </r>
  <r>
    <n v="35045000504"/>
    <n v="0.17299999999999999"/>
    <n v="3"/>
    <x v="2"/>
    <n v="123"/>
    <n v="2037"/>
  </r>
  <r>
    <n v="35043940600"/>
    <n v="0.26200000000000001"/>
    <n v="4"/>
    <x v="3"/>
    <n v="31"/>
    <n v="2039"/>
  </r>
  <r>
    <n v="35001004716"/>
    <n v="0.16400000000000001"/>
    <n v="3"/>
    <x v="2"/>
    <n v="22"/>
    <n v="2090"/>
  </r>
  <r>
    <n v="35001000112"/>
    <n v="0.10100000000000001"/>
    <n v="3"/>
    <x v="2"/>
    <n v="24"/>
    <n v="2095"/>
  </r>
  <r>
    <n v="35006945800"/>
    <n v="0.42599999999999999"/>
    <n v="6"/>
    <x v="5"/>
    <n v="95"/>
    <n v="2097"/>
  </r>
  <r>
    <n v="35049000600"/>
    <n v="7.3999999999999996E-2"/>
    <n v="2"/>
    <x v="1"/>
    <n v="23"/>
    <n v="2110"/>
  </r>
  <r>
    <n v="35031944000"/>
    <n v="0.40500000000000003"/>
    <n v="6"/>
    <x v="5"/>
    <n v="45"/>
    <n v="2158"/>
  </r>
  <r>
    <n v="35049000700"/>
    <n v="0.154"/>
    <n v="3"/>
    <x v="2"/>
    <n v="22"/>
    <n v="2163"/>
  </r>
  <r>
    <n v="35043011000"/>
    <n v="0.19800000000000001"/>
    <n v="3"/>
    <x v="2"/>
    <n v="52"/>
    <n v="2167"/>
  </r>
  <r>
    <n v="35031945700"/>
    <n v="0.42399999999999999"/>
    <n v="6"/>
    <x v="5"/>
    <n v="119"/>
    <n v="2188"/>
  </r>
  <r>
    <n v="35045943300"/>
    <n v="0.22600000000000001"/>
    <n v="4"/>
    <x v="3"/>
    <n v="38"/>
    <n v="2204"/>
  </r>
  <r>
    <n v="35049010204"/>
    <n v="3.9E-2"/>
    <n v="1"/>
    <x v="6"/>
    <n v="21"/>
    <n v="2205"/>
  </r>
  <r>
    <n v="35057963700"/>
    <n v="0.26500000000000001"/>
    <n v="4"/>
    <x v="3"/>
    <n v="14"/>
    <n v="2207"/>
  </r>
  <r>
    <n v="35035000602"/>
    <n v="0.154"/>
    <n v="3"/>
    <x v="2"/>
    <n v="8"/>
    <n v="2223"/>
  </r>
  <r>
    <n v="35045000204"/>
    <n v="0.123"/>
    <n v="3"/>
    <x v="2"/>
    <n v="45"/>
    <n v="2232"/>
  </r>
  <r>
    <n v="35017964100"/>
    <n v="0.14799999999999999"/>
    <n v="3"/>
    <x v="2"/>
    <n v="11"/>
    <n v="2281"/>
  </r>
  <r>
    <n v="35047957700"/>
    <n v="0.32500000000000001"/>
    <n v="5"/>
    <x v="4"/>
    <n v="28"/>
    <n v="2290"/>
  </r>
  <r>
    <n v="35051962401"/>
    <n v="9.1999999999999998E-2"/>
    <n v="2"/>
    <x v="1"/>
    <n v="20"/>
    <n v="2290"/>
  </r>
  <r>
    <n v="35029000300"/>
    <n v="0.28199999999999997"/>
    <n v="4"/>
    <x v="3"/>
    <n v="127"/>
    <n v="2327"/>
  </r>
  <r>
    <n v="35049000500"/>
    <n v="9.0999999999999998E-2"/>
    <n v="2"/>
    <x v="1"/>
    <n v="16"/>
    <n v="2331"/>
  </r>
  <r>
    <n v="35001000117"/>
    <n v="0.157"/>
    <n v="3"/>
    <x v="2"/>
    <n v="31"/>
    <n v="2334"/>
  </r>
  <r>
    <n v="35001002000"/>
    <n v="0.38200000000000001"/>
    <n v="5"/>
    <x v="4"/>
    <n v="60"/>
    <n v="2348"/>
  </r>
  <r>
    <n v="35001004735"/>
    <n v="0.187"/>
    <n v="3"/>
    <x v="2"/>
    <n v="137"/>
    <n v="2363"/>
  </r>
  <r>
    <n v="35001003726"/>
    <n v="0.04"/>
    <n v="1"/>
    <x v="6"/>
    <n v="17"/>
    <n v="2393"/>
  </r>
  <r>
    <n v="35015000800"/>
    <n v="0.158"/>
    <n v="3"/>
    <x v="2"/>
    <n v="92"/>
    <n v="2400"/>
  </r>
  <r>
    <n v="35025000900"/>
    <n v="0.16300000000000001"/>
    <n v="3"/>
    <x v="2"/>
    <n v="41"/>
    <n v="2403"/>
  </r>
  <r>
    <n v="35023970200"/>
    <n v="0.33500000000000002"/>
    <n v="5"/>
    <x v="4"/>
    <n v="118"/>
    <n v="2406"/>
  </r>
  <r>
    <n v="35009000500"/>
    <n v="0.309"/>
    <n v="5"/>
    <x v="4"/>
    <n v="135"/>
    <n v="2407"/>
  </r>
  <r>
    <n v="35027960800"/>
    <n v="0.17"/>
    <n v="3"/>
    <x v="2"/>
    <n v="44"/>
    <n v="2408"/>
  </r>
  <r>
    <n v="35001002500"/>
    <n v="0.36199999999999999"/>
    <n v="5"/>
    <x v="4"/>
    <n v="58"/>
    <n v="2419"/>
  </r>
  <r>
    <n v="35001003805"/>
    <n v="6.9000000000000006E-2"/>
    <n v="2"/>
    <x v="1"/>
    <n v="16"/>
    <n v="2433"/>
  </r>
  <r>
    <n v="35049010308"/>
    <n v="0.25700000000000001"/>
    <n v="4"/>
    <x v="3"/>
    <n v="46"/>
    <n v="2447"/>
  </r>
  <r>
    <n v="35049010603"/>
    <n v="0.124"/>
    <n v="3"/>
    <x v="2"/>
    <n v="35"/>
    <n v="2447"/>
  </r>
  <r>
    <n v="35035000303"/>
    <n v="0.23100000000000001"/>
    <n v="4"/>
    <x v="3"/>
    <n v="38"/>
    <n v="2471"/>
  </r>
  <r>
    <n v="35001003718"/>
    <n v="9.8000000000000004E-2"/>
    <n v="2"/>
    <x v="1"/>
    <n v="35"/>
    <n v="2472"/>
  </r>
  <r>
    <n v="35051962402"/>
    <n v="0.23100000000000001"/>
    <n v="4"/>
    <x v="3"/>
    <n v="61"/>
    <n v="2482"/>
  </r>
  <r>
    <n v="35009000900"/>
    <n v="6.7000000000000004E-2"/>
    <n v="2"/>
    <x v="1"/>
    <n v="56"/>
    <n v="2520"/>
  </r>
  <r>
    <n v="35001004726"/>
    <n v="0.16200000000000001"/>
    <n v="3"/>
    <x v="2"/>
    <n v="37"/>
    <n v="2526"/>
  </r>
  <r>
    <n v="35049001105"/>
    <n v="0.109"/>
    <n v="3"/>
    <x v="2"/>
    <n v="27"/>
    <n v="2528"/>
  </r>
  <r>
    <n v="35001940700"/>
    <n v="0.27400000000000002"/>
    <n v="4"/>
    <x v="3"/>
    <n v="81"/>
    <n v="2531"/>
  </r>
  <r>
    <n v="35001000109"/>
    <n v="7.5999999999999998E-2"/>
    <n v="2"/>
    <x v="1"/>
    <n v="36"/>
    <n v="2568"/>
  </r>
  <r>
    <n v="35001001600"/>
    <n v="0.312"/>
    <n v="5"/>
    <x v="4"/>
    <n v="34"/>
    <n v="2571"/>
  </r>
  <r>
    <n v="35043010900"/>
    <n v="0.30199999999999999"/>
    <n v="5"/>
    <x v="4"/>
    <n v="258"/>
    <n v="2575"/>
  </r>
  <r>
    <n v="35025000703"/>
    <n v="8.4000000000000005E-2"/>
    <n v="2"/>
    <x v="1"/>
    <n v="86"/>
    <n v="2591"/>
  </r>
  <r>
    <n v="35001000501"/>
    <n v="0.31900000000000001"/>
    <n v="5"/>
    <x v="4"/>
    <n v="104"/>
    <n v="2613"/>
  </r>
  <r>
    <n v="35045942803"/>
    <n v="0.40400000000000003"/>
    <n v="6"/>
    <x v="5"/>
    <n v="15"/>
    <n v="2625"/>
  </r>
  <r>
    <n v="35061970902"/>
    <n v="0.17"/>
    <n v="3"/>
    <x v="2"/>
    <n v="29"/>
    <n v="2633"/>
  </r>
  <r>
    <n v="35049010315"/>
    <n v="0.08"/>
    <n v="2"/>
    <x v="1"/>
    <n v="27"/>
    <n v="2668"/>
  </r>
  <r>
    <n v="35049001106"/>
    <n v="0.23699999999999999"/>
    <n v="4"/>
    <x v="3"/>
    <n v="125"/>
    <n v="2689"/>
  </r>
  <r>
    <n v="35001000108"/>
    <n v="7.3999999999999996E-2"/>
    <n v="2"/>
    <x v="1"/>
    <n v="43"/>
    <n v="2694"/>
  </r>
  <r>
    <n v="35001001500"/>
    <n v="0.22500000000000001"/>
    <n v="4"/>
    <x v="3"/>
    <n v="61"/>
    <n v="2708"/>
  </r>
  <r>
    <n v="35037958602"/>
    <n v="0.26700000000000002"/>
    <n v="4"/>
    <x v="3"/>
    <n v="46"/>
    <n v="2716"/>
  </r>
  <r>
    <n v="35045942801"/>
    <n v="0.29899999999999999"/>
    <n v="4"/>
    <x v="3"/>
    <n v="10"/>
    <n v="2717"/>
  </r>
  <r>
    <n v="35005000900"/>
    <n v="0.13"/>
    <n v="3"/>
    <x v="2"/>
    <n v="154"/>
    <n v="2723"/>
  </r>
  <r>
    <n v="35001004751"/>
    <n v="6.2E-2"/>
    <n v="2"/>
    <x v="1"/>
    <n v="62"/>
    <n v="2734"/>
  </r>
  <r>
    <n v="35035000603"/>
    <n v="0.16800000000000001"/>
    <n v="3"/>
    <x v="2"/>
    <n v="16"/>
    <n v="2735"/>
  </r>
  <r>
    <n v="35029000600"/>
    <n v="0.35299999999999998"/>
    <n v="5"/>
    <x v="4"/>
    <n v="379"/>
    <n v="2736"/>
  </r>
  <r>
    <n v="35001000107"/>
    <n v="4.2000000000000003E-2"/>
    <n v="1"/>
    <x v="6"/>
    <n v="15"/>
    <n v="2737"/>
  </r>
  <r>
    <n v="35001000120"/>
    <n v="0.26"/>
    <n v="4"/>
    <x v="3"/>
    <n v="47"/>
    <n v="2737"/>
  </r>
  <r>
    <n v="35037958900"/>
    <n v="0.108"/>
    <n v="3"/>
    <x v="2"/>
    <n v="47"/>
    <n v="2749"/>
  </r>
  <r>
    <n v="35005001400"/>
    <n v="0.157"/>
    <n v="3"/>
    <x v="2"/>
    <n v="87"/>
    <n v="2787"/>
  </r>
  <r>
    <n v="35061970302"/>
    <n v="0.17399999999999999"/>
    <n v="3"/>
    <x v="2"/>
    <n v="56"/>
    <n v="2787"/>
  </r>
  <r>
    <n v="35001000208"/>
    <n v="0.23899999999999999"/>
    <n v="4"/>
    <x v="3"/>
    <n v="63"/>
    <n v="2796"/>
  </r>
  <r>
    <n v="35053978301"/>
    <n v="0.27600000000000002"/>
    <n v="4"/>
    <x v="3"/>
    <n v="24"/>
    <n v="2798"/>
  </r>
  <r>
    <n v="35027960300"/>
    <n v="0.182"/>
    <n v="3"/>
    <x v="2"/>
    <n v="38"/>
    <n v="2801"/>
  </r>
  <r>
    <n v="35001003737"/>
    <n v="4.2000000000000003E-2"/>
    <n v="1"/>
    <x v="6"/>
    <n v="26"/>
    <n v="2809"/>
  </r>
  <r>
    <n v="35001000111"/>
    <n v="4.9000000000000002E-2"/>
    <n v="1"/>
    <x v="6"/>
    <n v="32"/>
    <n v="2823"/>
  </r>
  <r>
    <n v="35001000127"/>
    <n v="0.122"/>
    <n v="3"/>
    <x v="2"/>
    <n v="52"/>
    <n v="2839"/>
  </r>
  <r>
    <n v="35025000704"/>
    <n v="5.2999999999999999E-2"/>
    <n v="2"/>
    <x v="1"/>
    <n v="141"/>
    <n v="2842"/>
  </r>
  <r>
    <n v="35017964500"/>
    <n v="0.23"/>
    <n v="4"/>
    <x v="3"/>
    <n v="35"/>
    <n v="2845"/>
  </r>
  <r>
    <n v="35001940500"/>
    <n v="4.8000000000000001E-2"/>
    <n v="1"/>
    <x v="6"/>
    <n v="15"/>
    <n v="2852"/>
  </r>
  <r>
    <n v="35017964600"/>
    <n v="0.23100000000000001"/>
    <n v="4"/>
    <x v="3"/>
    <n v="23"/>
    <n v="2874"/>
  </r>
  <r>
    <n v="35013000600"/>
    <n v="0.39900000000000002"/>
    <n v="5"/>
    <x v="4"/>
    <n v="114"/>
    <n v="2880"/>
  </r>
  <r>
    <n v="35049010800"/>
    <n v="8.5999999999999993E-2"/>
    <n v="2"/>
    <x v="1"/>
    <n v="31"/>
    <n v="2885"/>
  </r>
  <r>
    <n v="35049010900"/>
    <n v="8.8999999999999996E-2"/>
    <n v="2"/>
    <x v="1"/>
    <n v="63"/>
    <n v="2886"/>
  </r>
  <r>
    <n v="35001000118"/>
    <n v="0.121"/>
    <n v="3"/>
    <x v="2"/>
    <n v="41"/>
    <n v="2887"/>
  </r>
  <r>
    <n v="35013001102"/>
    <n v="0.13"/>
    <n v="3"/>
    <x v="2"/>
    <n v="57"/>
    <n v="2890"/>
  </r>
  <r>
    <n v="35001001800"/>
    <n v="0.45800000000000002"/>
    <n v="6"/>
    <x v="5"/>
    <n v="35"/>
    <n v="2897"/>
  </r>
  <r>
    <n v="35001000126"/>
    <n v="0.13300000000000001"/>
    <n v="3"/>
    <x v="2"/>
    <n v="32"/>
    <n v="2900"/>
  </r>
  <r>
    <n v="35037958601"/>
    <n v="0.27400000000000002"/>
    <n v="4"/>
    <x v="3"/>
    <n v="54"/>
    <n v="2903"/>
  </r>
  <r>
    <n v="35001003100"/>
    <n v="0.11799999999999999"/>
    <n v="3"/>
    <x v="2"/>
    <n v="33"/>
    <n v="2913"/>
  </r>
  <r>
    <n v="35043940900"/>
    <n v="0.68"/>
    <n v="6"/>
    <x v="5"/>
    <n v="56"/>
    <n v="2921"/>
  </r>
  <r>
    <n v="35055952300"/>
    <n v="0.38300000000000001"/>
    <n v="5"/>
    <x v="4"/>
    <n v="7"/>
    <n v="2922"/>
  </r>
  <r>
    <n v="35001000116"/>
    <n v="5.0999999999999997E-2"/>
    <n v="2"/>
    <x v="1"/>
    <n v="32"/>
    <n v="2938"/>
  </r>
  <r>
    <n v="35001003201"/>
    <n v="0.193"/>
    <n v="3"/>
    <x v="2"/>
    <n v="57"/>
    <n v="2941"/>
  </r>
  <r>
    <n v="35006974202"/>
    <n v="0.21299999999999999"/>
    <n v="4"/>
    <x v="3"/>
    <n v="67"/>
    <n v="2949"/>
  </r>
  <r>
    <n v="35013000500"/>
    <n v="0.27800000000000002"/>
    <n v="4"/>
    <x v="3"/>
    <n v="73"/>
    <n v="2973"/>
  </r>
  <r>
    <n v="35043011200"/>
    <n v="0.191"/>
    <n v="3"/>
    <x v="2"/>
    <n v="123"/>
    <n v="2977"/>
  </r>
  <r>
    <n v="35006941500"/>
    <n v="0.217"/>
    <n v="4"/>
    <x v="3"/>
    <n v="128"/>
    <n v="2991"/>
  </r>
  <r>
    <n v="35013001600"/>
    <n v="0.17199999999999999"/>
    <n v="3"/>
    <x v="2"/>
    <n v="125"/>
    <n v="2993"/>
  </r>
  <r>
    <n v="35001000206"/>
    <n v="0.08"/>
    <n v="2"/>
    <x v="1"/>
    <n v="55"/>
    <n v="2994"/>
  </r>
  <r>
    <n v="35005001300"/>
    <n v="0.17599999999999999"/>
    <n v="3"/>
    <x v="2"/>
    <n v="371"/>
    <n v="2999"/>
  </r>
  <r>
    <n v="35061970405"/>
    <n v="0.11"/>
    <n v="3"/>
    <x v="2"/>
    <n v="88"/>
    <n v="3030"/>
  </r>
  <r>
    <n v="35049001203"/>
    <n v="0.193"/>
    <n v="3"/>
    <x v="2"/>
    <n v="162"/>
    <n v="3031"/>
  </r>
  <r>
    <n v="35049001302"/>
    <n v="0.16500000000000001"/>
    <n v="3"/>
    <x v="2"/>
    <n v="116"/>
    <n v="3038"/>
  </r>
  <r>
    <n v="35057963202"/>
    <n v="0.22900000000000001"/>
    <n v="4"/>
    <x v="3"/>
    <n v="53"/>
    <n v="3047"/>
  </r>
  <r>
    <n v="35025000100"/>
    <n v="0.21099999999999999"/>
    <n v="4"/>
    <x v="3"/>
    <n v="168"/>
    <n v="3085"/>
  </r>
  <r>
    <n v="35049000800"/>
    <n v="0.255"/>
    <n v="4"/>
    <x v="3"/>
    <n v="24"/>
    <n v="3085"/>
  </r>
  <r>
    <n v="35047957300"/>
    <n v="0.40899999999999997"/>
    <n v="6"/>
    <x v="5"/>
    <n v="26"/>
    <n v="3093"/>
  </r>
  <r>
    <n v="35013001703"/>
    <n v="0.23799999999999999"/>
    <n v="4"/>
    <x v="3"/>
    <n v="94"/>
    <n v="3117"/>
  </r>
  <r>
    <n v="35013000401"/>
    <n v="0.313"/>
    <n v="5"/>
    <x v="4"/>
    <n v="138"/>
    <n v="3126"/>
  </r>
  <r>
    <n v="35049010400"/>
    <n v="4.3999999999999997E-2"/>
    <n v="1"/>
    <x v="6"/>
    <n v="24"/>
    <n v="3126"/>
  </r>
  <r>
    <n v="35045000706"/>
    <n v="0.34300000000000003"/>
    <n v="5"/>
    <x v="4"/>
    <n v="33"/>
    <n v="3153"/>
  </r>
  <r>
    <n v="35031945300"/>
    <n v="0.49399999999999999"/>
    <n v="6"/>
    <x v="5"/>
    <n v="178"/>
    <n v="3164"/>
  </r>
  <r>
    <n v="35051962300"/>
    <n v="0.27900000000000003"/>
    <n v="4"/>
    <x v="3"/>
    <n v="54"/>
    <n v="3167"/>
  </r>
  <r>
    <n v="35051962200"/>
    <n v="0.34599999999999997"/>
    <n v="5"/>
    <x v="4"/>
    <n v="51"/>
    <n v="3180"/>
  </r>
  <r>
    <n v="35035000901"/>
    <n v="0.14799999999999999"/>
    <n v="3"/>
    <x v="2"/>
    <n v="19"/>
    <n v="3186"/>
  </r>
  <r>
    <n v="35049010602"/>
    <n v="6.5000000000000002E-2"/>
    <n v="2"/>
    <x v="1"/>
    <n v="4"/>
    <n v="3189"/>
  </r>
  <r>
    <n v="35045000503"/>
    <n v="0.14399999999999999"/>
    <n v="3"/>
    <x v="2"/>
    <n v="147"/>
    <n v="3197"/>
  </r>
  <r>
    <n v="35001004743"/>
    <n v="5.5E-2"/>
    <n v="2"/>
    <x v="1"/>
    <n v="70"/>
    <n v="3200"/>
  </r>
  <r>
    <n v="35001001102"/>
    <n v="0.26900000000000002"/>
    <n v="4"/>
    <x v="3"/>
    <n v="51"/>
    <n v="3210"/>
  </r>
  <r>
    <n v="35001000113"/>
    <n v="0.2"/>
    <n v="4"/>
    <x v="3"/>
    <n v="25"/>
    <n v="3216"/>
  </r>
  <r>
    <n v="35001003803"/>
    <n v="0.04"/>
    <n v="1"/>
    <x v="6"/>
    <n v="19"/>
    <n v="3216"/>
  </r>
  <r>
    <n v="35039000100"/>
    <n v="0.26600000000000001"/>
    <n v="4"/>
    <x v="3"/>
    <n v="15"/>
    <n v="3216"/>
  </r>
  <r>
    <n v="35007950600"/>
    <n v="0.30099999999999999"/>
    <n v="5"/>
    <x v="4"/>
    <n v="26"/>
    <n v="3220"/>
  </r>
  <r>
    <n v="35001001400"/>
    <n v="0.35399999999999998"/>
    <n v="5"/>
    <x v="4"/>
    <n v="74"/>
    <n v="3223"/>
  </r>
  <r>
    <n v="35001004401"/>
    <n v="0.307"/>
    <n v="5"/>
    <x v="4"/>
    <n v="101"/>
    <n v="3236"/>
  </r>
  <r>
    <n v="35049940900"/>
    <n v="0.32800000000000001"/>
    <n v="5"/>
    <x v="4"/>
    <n v="72"/>
    <n v="3237"/>
  </r>
  <r>
    <n v="35001000114"/>
    <n v="0.19700000000000001"/>
    <n v="3"/>
    <x v="2"/>
    <n v="48"/>
    <n v="3239"/>
  </r>
  <r>
    <n v="35001004724"/>
    <n v="3.5999999999999997E-2"/>
    <n v="1"/>
    <x v="6"/>
    <n v="46"/>
    <n v="3245"/>
  </r>
  <r>
    <n v="35031945400"/>
    <n v="0.29499999999999998"/>
    <n v="4"/>
    <x v="3"/>
    <n v="129"/>
    <n v="3245"/>
  </r>
  <r>
    <n v="35041000401"/>
    <n v="0.19900000000000001"/>
    <n v="3"/>
    <x v="2"/>
    <n v="93"/>
    <n v="3246"/>
  </r>
  <r>
    <n v="35006974400"/>
    <n v="0.22"/>
    <n v="4"/>
    <x v="3"/>
    <n v="74"/>
    <n v="3269"/>
  </r>
  <r>
    <n v="35001000128"/>
    <n v="0.25800000000000001"/>
    <n v="4"/>
    <x v="3"/>
    <n v="44"/>
    <n v="3278"/>
  </r>
  <r>
    <n v="35061971400"/>
    <n v="0.11799999999999999"/>
    <n v="3"/>
    <x v="2"/>
    <n v="55"/>
    <n v="3286"/>
  </r>
  <r>
    <n v="35049001102"/>
    <n v="0.123"/>
    <n v="3"/>
    <x v="2"/>
    <n v="56"/>
    <n v="3289"/>
  </r>
  <r>
    <n v="35001000205"/>
    <n v="0.217"/>
    <n v="4"/>
    <x v="3"/>
    <n v="65"/>
    <n v="3302"/>
  </r>
  <r>
    <n v="35001002200"/>
    <n v="0.184"/>
    <n v="3"/>
    <x v="2"/>
    <n v="49"/>
    <n v="3304"/>
  </r>
  <r>
    <n v="35001000204"/>
    <n v="0.114"/>
    <n v="3"/>
    <x v="2"/>
    <n v="52"/>
    <n v="3314"/>
  </r>
  <r>
    <n v="35035000306"/>
    <n v="9.0999999999999998E-2"/>
    <n v="2"/>
    <x v="1"/>
    <n v="45"/>
    <n v="3329"/>
  </r>
  <r>
    <n v="35001003724"/>
    <n v="7.8E-2"/>
    <n v="2"/>
    <x v="1"/>
    <n v="35"/>
    <n v="3330"/>
  </r>
  <r>
    <n v="35001000115"/>
    <n v="0.22700000000000001"/>
    <n v="4"/>
    <x v="3"/>
    <n v="46"/>
    <n v="3334"/>
  </r>
  <r>
    <n v="35039940700"/>
    <n v="0.312"/>
    <n v="5"/>
    <x v="4"/>
    <n v="46"/>
    <n v="3343"/>
  </r>
  <r>
    <n v="35013001705"/>
    <n v="0.378"/>
    <n v="5"/>
    <x v="4"/>
    <n v="259"/>
    <n v="3348"/>
  </r>
  <r>
    <n v="35045000302"/>
    <n v="0.189"/>
    <n v="3"/>
    <x v="2"/>
    <n v="69"/>
    <n v="3350"/>
  </r>
  <r>
    <n v="35001000207"/>
    <n v="0.13900000000000001"/>
    <n v="3"/>
    <x v="2"/>
    <n v="67"/>
    <n v="3407"/>
  </r>
  <r>
    <n v="35045000611"/>
    <n v="4.2000000000000003E-2"/>
    <n v="1"/>
    <x v="6"/>
    <n v="20"/>
    <n v="3424"/>
  </r>
  <r>
    <n v="35049940600"/>
    <n v="0.13400000000000001"/>
    <n v="3"/>
    <x v="2"/>
    <n v="106"/>
    <n v="3435"/>
  </r>
  <r>
    <n v="35001000402"/>
    <n v="0.121"/>
    <n v="3"/>
    <x v="2"/>
    <n v="38"/>
    <n v="3450"/>
  </r>
  <r>
    <n v="35053978302"/>
    <n v="0.32"/>
    <n v="5"/>
    <x v="4"/>
    <n v="36"/>
    <n v="3459"/>
  </r>
  <r>
    <n v="35035000304"/>
    <n v="8.3000000000000004E-2"/>
    <n v="2"/>
    <x v="1"/>
    <n v="36"/>
    <n v="3466"/>
  </r>
  <r>
    <n v="35031943500"/>
    <n v="0.29799999999999999"/>
    <n v="4"/>
    <x v="3"/>
    <n v="359"/>
    <n v="3469"/>
  </r>
  <r>
    <n v="35028000400"/>
    <n v="0.109"/>
    <n v="3"/>
    <x v="2"/>
    <n v="16"/>
    <n v="3481"/>
  </r>
  <r>
    <n v="35025000702"/>
    <n v="0.11799999999999999"/>
    <n v="3"/>
    <x v="2"/>
    <n v="269"/>
    <n v="3490"/>
  </r>
  <r>
    <n v="35039941000"/>
    <n v="0.29399999999999998"/>
    <n v="4"/>
    <x v="3"/>
    <n v="249"/>
    <n v="3505"/>
  </r>
  <r>
    <n v="35003976400"/>
    <n v="0.22900000000000001"/>
    <n v="4"/>
    <x v="3"/>
    <n v="13"/>
    <n v="3518"/>
  </r>
  <r>
    <n v="35039000500"/>
    <n v="0.25600000000000001"/>
    <n v="4"/>
    <x v="3"/>
    <n v="28"/>
    <n v="3518"/>
  </r>
  <r>
    <n v="35025000800"/>
    <n v="0.186"/>
    <n v="3"/>
    <x v="2"/>
    <n v="76"/>
    <n v="3525"/>
  </r>
  <r>
    <n v="35001003806"/>
    <n v="6.8000000000000005E-2"/>
    <n v="2"/>
    <x v="1"/>
    <n v="25"/>
    <n v="3533"/>
  </r>
  <r>
    <n v="35015000500"/>
    <n v="0.23"/>
    <n v="4"/>
    <x v="3"/>
    <n v="146"/>
    <n v="3539"/>
  </r>
  <r>
    <n v="35013000800"/>
    <n v="0.29499999999999998"/>
    <n v="4"/>
    <x v="3"/>
    <n v="123"/>
    <n v="3551"/>
  </r>
  <r>
    <n v="35053978303"/>
    <n v="0.30499999999999999"/>
    <n v="5"/>
    <x v="4"/>
    <n v="66"/>
    <n v="3553"/>
  </r>
  <r>
    <n v="35001004720"/>
    <n v="0.15"/>
    <n v="3"/>
    <x v="2"/>
    <n v="65"/>
    <n v="3575"/>
  </r>
  <r>
    <n v="35001000110"/>
    <n v="0.22600000000000001"/>
    <n v="4"/>
    <x v="3"/>
    <n v="63"/>
    <n v="3601"/>
  </r>
  <r>
    <n v="35001003731"/>
    <n v="4.1000000000000002E-2"/>
    <n v="1"/>
    <x v="6"/>
    <n v="80"/>
    <n v="3606"/>
  </r>
  <r>
    <n v="35045000402"/>
    <n v="0.217"/>
    <n v="4"/>
    <x v="3"/>
    <n v="242"/>
    <n v="3611"/>
  </r>
  <r>
    <n v="35049000200"/>
    <n v="9.9000000000000005E-2"/>
    <n v="2"/>
    <x v="1"/>
    <n v="28"/>
    <n v="3613"/>
  </r>
  <r>
    <n v="35041000402"/>
    <n v="0.17699999999999999"/>
    <n v="3"/>
    <x v="2"/>
    <n v="99"/>
    <n v="3615"/>
  </r>
  <r>
    <n v="35001004501"/>
    <n v="0.28599999999999998"/>
    <n v="4"/>
    <x v="3"/>
    <n v="109"/>
    <n v="3619"/>
  </r>
  <r>
    <n v="35039000200"/>
    <n v="0.374"/>
    <n v="5"/>
    <x v="4"/>
    <n v="57"/>
    <n v="3627"/>
  </r>
  <r>
    <n v="35001004502"/>
    <n v="0.32700000000000001"/>
    <n v="5"/>
    <x v="4"/>
    <n v="101"/>
    <n v="3628"/>
  </r>
  <r>
    <n v="35045000607"/>
    <n v="0.156"/>
    <n v="3"/>
    <x v="2"/>
    <n v="362"/>
    <n v="3636"/>
  </r>
  <r>
    <n v="35049001002"/>
    <n v="0.23100000000000001"/>
    <n v="4"/>
    <x v="3"/>
    <n v="81"/>
    <n v="3637"/>
  </r>
  <r>
    <n v="35001002700"/>
    <n v="0.22900000000000001"/>
    <n v="4"/>
    <x v="3"/>
    <n v="101"/>
    <n v="3645"/>
  </r>
  <r>
    <n v="35001000124"/>
    <n v="0.158"/>
    <n v="3"/>
    <x v="2"/>
    <n v="90"/>
    <n v="3647"/>
  </r>
  <r>
    <n v="35041000200"/>
    <n v="0.435"/>
    <n v="6"/>
    <x v="5"/>
    <n v="189"/>
    <n v="3647"/>
  </r>
  <r>
    <n v="35047957200"/>
    <n v="0.315"/>
    <n v="5"/>
    <x v="4"/>
    <n v="20"/>
    <n v="3651"/>
  </r>
  <r>
    <n v="35001004753"/>
    <n v="6.6000000000000003E-2"/>
    <n v="2"/>
    <x v="1"/>
    <n v="54"/>
    <n v="3654"/>
  </r>
  <r>
    <n v="35009000303"/>
    <n v="0.16"/>
    <n v="3"/>
    <x v="2"/>
    <n v="165"/>
    <n v="3656"/>
  </r>
  <r>
    <n v="35049000900"/>
    <n v="0.13"/>
    <n v="3"/>
    <x v="2"/>
    <n v="62"/>
    <n v="3673"/>
  </r>
  <r>
    <n v="35035000601"/>
    <n v="0.108"/>
    <n v="3"/>
    <x v="2"/>
    <n v="19"/>
    <n v="3678"/>
  </r>
  <r>
    <n v="35001004729"/>
    <n v="0.17899999999999999"/>
    <n v="3"/>
    <x v="2"/>
    <n v="68"/>
    <n v="3684"/>
  </r>
  <r>
    <n v="35001004603"/>
    <n v="0.17699999999999999"/>
    <n v="3"/>
    <x v="2"/>
    <n v="147"/>
    <n v="3694"/>
  </r>
  <r>
    <n v="35001003733"/>
    <n v="0.47199999999999998"/>
    <n v="6"/>
    <x v="5"/>
    <n v="136"/>
    <n v="3745"/>
  </r>
  <r>
    <n v="35001000704"/>
    <n v="0.16600000000000001"/>
    <n v="3"/>
    <x v="2"/>
    <n v="73"/>
    <n v="3769"/>
  </r>
  <r>
    <n v="35015000401"/>
    <n v="9.5000000000000001E-2"/>
    <n v="2"/>
    <x v="1"/>
    <n v="125"/>
    <n v="3771"/>
  </r>
  <r>
    <n v="35025000400"/>
    <n v="0.29299999999999998"/>
    <n v="4"/>
    <x v="3"/>
    <n v="175"/>
    <n v="3771"/>
  </r>
  <r>
    <n v="35001004725"/>
    <n v="7.8E-2"/>
    <n v="2"/>
    <x v="1"/>
    <n v="43"/>
    <n v="3776"/>
  </r>
  <r>
    <n v="35043010503"/>
    <n v="0.14499999999999999"/>
    <n v="3"/>
    <x v="2"/>
    <n v="71"/>
    <n v="3785"/>
  </r>
  <r>
    <n v="35061970200"/>
    <n v="0.10199999999999999"/>
    <n v="3"/>
    <x v="2"/>
    <n v="52"/>
    <n v="3789"/>
  </r>
  <r>
    <n v="35045000705"/>
    <n v="0.26500000000000001"/>
    <n v="4"/>
    <x v="3"/>
    <n v="67"/>
    <n v="3790"/>
  </r>
  <r>
    <n v="35005000201"/>
    <n v="0.218"/>
    <n v="4"/>
    <x v="3"/>
    <n v="160"/>
    <n v="3791"/>
  </r>
  <r>
    <n v="35031943700"/>
    <n v="0.372"/>
    <n v="5"/>
    <x v="4"/>
    <n v="71"/>
    <n v="3799"/>
  </r>
  <r>
    <n v="35013000300"/>
    <n v="0.20100000000000001"/>
    <n v="4"/>
    <x v="3"/>
    <n v="96"/>
    <n v="3802"/>
  </r>
  <r>
    <n v="35025000200"/>
    <n v="0.23899999999999999"/>
    <n v="4"/>
    <x v="3"/>
    <n v="179"/>
    <n v="3812"/>
  </r>
  <r>
    <n v="35005000202"/>
    <n v="0.20599999999999999"/>
    <n v="4"/>
    <x v="3"/>
    <n v="180"/>
    <n v="3838"/>
  </r>
  <r>
    <n v="35001000601"/>
    <n v="0.17"/>
    <n v="3"/>
    <x v="2"/>
    <n v="86"/>
    <n v="3857"/>
  </r>
  <r>
    <n v="35005001102"/>
    <n v="0.16800000000000001"/>
    <n v="3"/>
    <x v="2"/>
    <n v="123"/>
    <n v="3864"/>
  </r>
  <r>
    <n v="35049010304"/>
    <n v="0.03"/>
    <n v="1"/>
    <x v="6"/>
    <n v="70"/>
    <n v="3864"/>
  </r>
  <r>
    <n v="35035940000"/>
    <n v="0.32400000000000001"/>
    <n v="5"/>
    <x v="4"/>
    <n v="255"/>
    <n v="3867"/>
  </r>
  <r>
    <n v="35043010715"/>
    <n v="0.128"/>
    <n v="3"/>
    <x v="2"/>
    <n v="46"/>
    <n v="3867"/>
  </r>
  <r>
    <n v="35001004752"/>
    <n v="9.5000000000000001E-2"/>
    <n v="2"/>
    <x v="1"/>
    <n v="64"/>
    <n v="3868"/>
  </r>
  <r>
    <n v="35013001204"/>
    <n v="8.1000000000000003E-2"/>
    <n v="2"/>
    <x v="1"/>
    <n v="71"/>
    <n v="3870"/>
  </r>
  <r>
    <n v="35025001005"/>
    <n v="0.251"/>
    <n v="4"/>
    <x v="3"/>
    <n v="130"/>
    <n v="3875"/>
  </r>
  <r>
    <n v="35007950500"/>
    <n v="0.185"/>
    <n v="3"/>
    <x v="2"/>
    <n v="24"/>
    <n v="3889"/>
  </r>
  <r>
    <n v="35035000305"/>
    <n v="0.16300000000000001"/>
    <n v="3"/>
    <x v="2"/>
    <n v="39"/>
    <n v="3895"/>
  </r>
  <r>
    <n v="35013001706"/>
    <n v="0.45100000000000001"/>
    <n v="6"/>
    <x v="5"/>
    <n v="337"/>
    <n v="3933"/>
  </r>
  <r>
    <n v="35025000504"/>
    <n v="4.8000000000000001E-2"/>
    <n v="1"/>
    <x v="6"/>
    <n v="142"/>
    <n v="3956"/>
  </r>
  <r>
    <n v="35049000101"/>
    <n v="5.5E-2"/>
    <n v="2"/>
    <x v="1"/>
    <n v="27"/>
    <n v="3956"/>
  </r>
  <r>
    <n v="35025001004"/>
    <n v="0.1"/>
    <n v="3"/>
    <x v="2"/>
    <n v="165"/>
    <n v="3969"/>
  </r>
  <r>
    <n v="35057963201"/>
    <n v="0.23"/>
    <n v="4"/>
    <x v="3"/>
    <n v="41"/>
    <n v="3970"/>
  </r>
  <r>
    <n v="35028000100"/>
    <n v="4.8000000000000001E-2"/>
    <n v="1"/>
    <x v="6"/>
    <n v="20"/>
    <n v="3994"/>
  </r>
  <r>
    <n v="35043940200"/>
    <n v="0.35"/>
    <n v="5"/>
    <x v="4"/>
    <n v="283"/>
    <n v="4009"/>
  </r>
  <r>
    <n v="35001002900"/>
    <n v="0.20100000000000001"/>
    <n v="4"/>
    <x v="3"/>
    <n v="148"/>
    <n v="4038"/>
  </r>
  <r>
    <n v="35001000122"/>
    <n v="0.13300000000000001"/>
    <n v="3"/>
    <x v="2"/>
    <n v="57"/>
    <n v="4046"/>
  </r>
  <r>
    <n v="35017964400"/>
    <n v="0.35499999999999998"/>
    <n v="5"/>
    <x v="4"/>
    <n v="40"/>
    <n v="4046"/>
  </r>
  <r>
    <n v="35045000613"/>
    <n v="0.109"/>
    <n v="3"/>
    <x v="2"/>
    <n v="51"/>
    <n v="4074"/>
  </r>
  <r>
    <n v="35013000102"/>
    <n v="0.221"/>
    <n v="4"/>
    <x v="3"/>
    <n v="98"/>
    <n v="4082"/>
  </r>
  <r>
    <n v="35006946100"/>
    <n v="0.27100000000000002"/>
    <n v="4"/>
    <x v="3"/>
    <n v="171"/>
    <n v="4086"/>
  </r>
  <r>
    <n v="35043940700"/>
    <n v="0.24199999999999999"/>
    <n v="4"/>
    <x v="3"/>
    <n v="313"/>
    <n v="4095"/>
  </r>
  <r>
    <n v="35001004402"/>
    <n v="0.161"/>
    <n v="3"/>
    <x v="2"/>
    <n v="124"/>
    <n v="4109"/>
  </r>
  <r>
    <n v="35025000503"/>
    <n v="7.5999999999999998E-2"/>
    <n v="2"/>
    <x v="1"/>
    <n v="187"/>
    <n v="4115"/>
  </r>
  <r>
    <n v="35001000801"/>
    <n v="0.04"/>
    <n v="1"/>
    <x v="6"/>
    <n v="42"/>
    <n v="4125"/>
  </r>
  <r>
    <n v="35013001805"/>
    <n v="0.433"/>
    <n v="6"/>
    <x v="5"/>
    <n v="278"/>
    <n v="4127"/>
  </r>
  <r>
    <n v="35047957500"/>
    <n v="0.17199999999999999"/>
    <n v="3"/>
    <x v="2"/>
    <n v="37"/>
    <n v="4145"/>
  </r>
  <r>
    <n v="35001003002"/>
    <n v="0.17499999999999999"/>
    <n v="3"/>
    <x v="2"/>
    <n v="45"/>
    <n v="4161"/>
  </r>
  <r>
    <n v="35059950200"/>
    <n v="0.14099999999999999"/>
    <n v="3"/>
    <x v="2"/>
    <n v="67"/>
    <n v="4163"/>
  </r>
  <r>
    <n v="35005001002"/>
    <n v="0.13"/>
    <n v="3"/>
    <x v="2"/>
    <n v="153"/>
    <n v="4186"/>
  </r>
  <r>
    <n v="35013001103"/>
    <n v="0.17699999999999999"/>
    <n v="3"/>
    <x v="2"/>
    <n v="99"/>
    <n v="4189"/>
  </r>
  <r>
    <n v="35053978100"/>
    <n v="0.218"/>
    <n v="4"/>
    <x v="3"/>
    <n v="40"/>
    <n v="4194"/>
  </r>
  <r>
    <n v="35043010719"/>
    <n v="0.13700000000000001"/>
    <n v="3"/>
    <x v="2"/>
    <n v="45"/>
    <n v="4216"/>
  </r>
  <r>
    <n v="35041000300"/>
    <n v="0.152"/>
    <n v="3"/>
    <x v="2"/>
    <n v="121"/>
    <n v="4217"/>
  </r>
  <r>
    <n v="35009000201"/>
    <n v="0.20100000000000001"/>
    <n v="4"/>
    <x v="3"/>
    <n v="266"/>
    <n v="4223"/>
  </r>
  <r>
    <n v="35009000603"/>
    <n v="0.219"/>
    <n v="4"/>
    <x v="3"/>
    <n v="217"/>
    <n v="4223"/>
  </r>
  <r>
    <n v="35031943902"/>
    <n v="0.42199999999999999"/>
    <n v="6"/>
    <x v="5"/>
    <n v="270"/>
    <n v="4232"/>
  </r>
  <r>
    <n v="35029000200"/>
    <n v="0.27600000000000002"/>
    <n v="4"/>
    <x v="3"/>
    <n v="216"/>
    <n v="4240"/>
  </r>
  <r>
    <n v="35001003715"/>
    <n v="3.5999999999999997E-2"/>
    <n v="1"/>
    <x v="6"/>
    <n v="73"/>
    <n v="4244"/>
  </r>
  <r>
    <n v="35001000125"/>
    <n v="4.2000000000000003E-2"/>
    <n v="1"/>
    <x v="6"/>
    <n v="43"/>
    <n v="4255"/>
  </r>
  <r>
    <n v="35045000707"/>
    <n v="0.123"/>
    <n v="3"/>
    <x v="2"/>
    <n v="79"/>
    <n v="4261"/>
  </r>
  <r>
    <n v="35045000201"/>
    <n v="8.2000000000000003E-2"/>
    <n v="2"/>
    <x v="1"/>
    <n v="60"/>
    <n v="4272"/>
  </r>
  <r>
    <n v="35029000500"/>
    <n v="0.34899999999999998"/>
    <n v="5"/>
    <x v="4"/>
    <n v="177"/>
    <n v="4273"/>
  </r>
  <r>
    <n v="35043010602"/>
    <n v="3.4000000000000002E-2"/>
    <n v="1"/>
    <x v="6"/>
    <n v="32"/>
    <n v="4274"/>
  </r>
  <r>
    <n v="35047957800"/>
    <n v="0.34499999999999997"/>
    <n v="5"/>
    <x v="4"/>
    <n v="56"/>
    <n v="4281"/>
  </r>
  <r>
    <n v="35025000300"/>
    <n v="0.32"/>
    <n v="5"/>
    <x v="4"/>
    <n v="231"/>
    <n v="4316"/>
  </r>
  <r>
    <n v="35001000712"/>
    <n v="0.159"/>
    <n v="3"/>
    <x v="2"/>
    <n v="86"/>
    <n v="4329"/>
  </r>
  <r>
    <n v="35047957400"/>
    <n v="0.33400000000000002"/>
    <n v="5"/>
    <x v="4"/>
    <n v="37"/>
    <n v="4351"/>
  </r>
  <r>
    <n v="35039940800"/>
    <n v="0.19800000000000001"/>
    <n v="3"/>
    <x v="2"/>
    <n v="45"/>
    <n v="4360"/>
  </r>
  <r>
    <n v="35013001000"/>
    <n v="0.63500000000000001"/>
    <n v="6"/>
    <x v="5"/>
    <n v="41"/>
    <n v="4369"/>
  </r>
  <r>
    <n v="35001000604"/>
    <n v="0.26"/>
    <n v="4"/>
    <x v="3"/>
    <n v="309"/>
    <n v="4371"/>
  </r>
  <r>
    <n v="35001000904"/>
    <n v="0.27300000000000002"/>
    <n v="4"/>
    <x v="3"/>
    <n v="100"/>
    <n v="4380"/>
  </r>
  <r>
    <n v="35049010311"/>
    <n v="0.04"/>
    <n v="1"/>
    <x v="6"/>
    <n v="28"/>
    <n v="4380"/>
  </r>
  <r>
    <n v="35019961600"/>
    <n v="0.14499999999999999"/>
    <n v="3"/>
    <x v="2"/>
    <n v="79"/>
    <n v="4381"/>
  </r>
  <r>
    <n v="35009000202"/>
    <n v="0.26700000000000002"/>
    <n v="4"/>
    <x v="3"/>
    <n v="224"/>
    <n v="4388"/>
  </r>
  <r>
    <n v="35005000700"/>
    <n v="0.17799999999999999"/>
    <n v="3"/>
    <x v="2"/>
    <n v="278"/>
    <n v="4392"/>
  </r>
  <r>
    <n v="35001004749"/>
    <n v="0.30099999999999999"/>
    <n v="5"/>
    <x v="4"/>
    <n v="106"/>
    <n v="4410"/>
  </r>
  <r>
    <n v="35045000610"/>
    <n v="0.224"/>
    <n v="4"/>
    <x v="3"/>
    <n v="42"/>
    <n v="4412"/>
  </r>
  <r>
    <n v="35001000401"/>
    <n v="0.13200000000000001"/>
    <n v="3"/>
    <x v="2"/>
    <n v="56"/>
    <n v="4430"/>
  </r>
  <r>
    <n v="35001004602"/>
    <n v="0.18099999999999999"/>
    <n v="3"/>
    <x v="2"/>
    <n v="102"/>
    <n v="4457"/>
  </r>
  <r>
    <n v="35009000602"/>
    <n v="5.5E-2"/>
    <n v="2"/>
    <x v="1"/>
    <n v="147"/>
    <n v="4477"/>
  </r>
  <r>
    <n v="35001000711"/>
    <n v="0.17"/>
    <n v="3"/>
    <x v="2"/>
    <n v="52"/>
    <n v="4491"/>
  </r>
  <r>
    <n v="35033955200"/>
    <n v="0.193"/>
    <n v="3"/>
    <x v="2"/>
    <n v="18"/>
    <n v="4505"/>
  </r>
  <r>
    <n v="35013001205"/>
    <n v="0.13"/>
    <n v="3"/>
    <x v="2"/>
    <n v="128"/>
    <n v="4510"/>
  </r>
  <r>
    <n v="35013001203"/>
    <n v="0.28199999999999997"/>
    <n v="4"/>
    <x v="3"/>
    <n v="130"/>
    <n v="4516"/>
  </r>
  <r>
    <n v="35045000708"/>
    <n v="0.25"/>
    <n v="4"/>
    <x v="3"/>
    <n v="87"/>
    <n v="4530"/>
  </r>
  <r>
    <n v="35001003807"/>
    <n v="0.1"/>
    <n v="3"/>
    <x v="2"/>
    <n v="42"/>
    <n v="4539"/>
  </r>
  <r>
    <n v="35001003728"/>
    <n v="0.125"/>
    <n v="3"/>
    <x v="2"/>
    <n v="82"/>
    <n v="4549"/>
  </r>
  <r>
    <n v="35061971000"/>
    <n v="0.189"/>
    <n v="3"/>
    <x v="2"/>
    <n v="82"/>
    <n v="4597"/>
  </r>
  <r>
    <n v="35061970901"/>
    <n v="0.20300000000000001"/>
    <n v="4"/>
    <x v="3"/>
    <n v="110"/>
    <n v="4602"/>
  </r>
  <r>
    <n v="35039000400"/>
    <n v="0.217"/>
    <n v="4"/>
    <x v="3"/>
    <n v="34"/>
    <n v="4615"/>
  </r>
  <r>
    <n v="35043010601"/>
    <n v="7.3999999999999996E-2"/>
    <n v="2"/>
    <x v="1"/>
    <n v="42"/>
    <n v="4625"/>
  </r>
  <r>
    <n v="35041000100"/>
    <n v="0.30099999999999999"/>
    <n v="5"/>
    <x v="4"/>
    <n v="227"/>
    <n v="4630"/>
  </r>
  <r>
    <n v="35001003400"/>
    <n v="0.41299999999999998"/>
    <n v="6"/>
    <x v="5"/>
    <n v="243"/>
    <n v="4670"/>
  </r>
  <r>
    <n v="35025001003"/>
    <n v="0.114"/>
    <n v="3"/>
    <x v="2"/>
    <n v="230"/>
    <n v="4681"/>
  </r>
  <r>
    <n v="35005001001"/>
    <n v="7.4999999999999997E-2"/>
    <n v="2"/>
    <x v="1"/>
    <n v="225"/>
    <n v="4710"/>
  </r>
  <r>
    <n v="35049010312"/>
    <n v="0.15"/>
    <n v="3"/>
    <x v="2"/>
    <n v="37"/>
    <n v="4714"/>
  </r>
  <r>
    <n v="35001003725"/>
    <n v="0.107"/>
    <n v="3"/>
    <x v="2"/>
    <n v="55"/>
    <n v="4719"/>
  </r>
  <r>
    <n v="35005000400"/>
    <n v="0.24199999999999999"/>
    <n v="4"/>
    <x v="3"/>
    <n v="201"/>
    <n v="4721"/>
  </r>
  <r>
    <n v="35001000502"/>
    <n v="0.255"/>
    <n v="4"/>
    <x v="3"/>
    <n v="76"/>
    <n v="4734"/>
  </r>
  <r>
    <n v="35001001300"/>
    <n v="0.34699999999999998"/>
    <n v="5"/>
    <x v="4"/>
    <n v="151"/>
    <n v="4742"/>
  </r>
  <r>
    <n v="35001000129"/>
    <n v="0.161"/>
    <n v="3"/>
    <x v="2"/>
    <n v="68"/>
    <n v="4744"/>
  </r>
  <r>
    <n v="35061970101"/>
    <n v="0.375"/>
    <n v="5"/>
    <x v="4"/>
    <n v="130"/>
    <n v="4755"/>
  </r>
  <r>
    <n v="35043940500"/>
    <n v="0.23899999999999999"/>
    <n v="4"/>
    <x v="3"/>
    <n v="105"/>
    <n v="4766"/>
  </r>
  <r>
    <n v="35015000200"/>
    <n v="8.5999999999999993E-2"/>
    <n v="2"/>
    <x v="1"/>
    <n v="191"/>
    <n v="4772"/>
  </r>
  <r>
    <n v="35001000714"/>
    <n v="8.4000000000000005E-2"/>
    <n v="2"/>
    <x v="1"/>
    <n v="122"/>
    <n v="4784"/>
  </r>
  <r>
    <n v="35045943000"/>
    <n v="0.28499999999999998"/>
    <n v="4"/>
    <x v="3"/>
    <n v="210"/>
    <n v="4796"/>
  </r>
  <r>
    <n v="35049010601"/>
    <n v="7.3999999999999996E-2"/>
    <n v="2"/>
    <x v="1"/>
    <n v="104"/>
    <n v="4839"/>
  </r>
  <r>
    <n v="35061970404"/>
    <n v="0.16800000000000001"/>
    <n v="3"/>
    <x v="2"/>
    <n v="101"/>
    <n v="4842"/>
  </r>
  <r>
    <n v="35043010721"/>
    <n v="0.14000000000000001"/>
    <n v="3"/>
    <x v="2"/>
    <n v="63"/>
    <n v="4845"/>
  </r>
  <r>
    <n v="35031943901"/>
    <n v="0.35799999999999998"/>
    <n v="5"/>
    <x v="4"/>
    <n v="65"/>
    <n v="4849"/>
  </r>
  <r>
    <n v="35009000400"/>
    <n v="0.42199999999999999"/>
    <n v="6"/>
    <x v="5"/>
    <n v="231"/>
    <n v="4874"/>
  </r>
  <r>
    <n v="35015000402"/>
    <n v="0.26100000000000001"/>
    <n v="4"/>
    <x v="3"/>
    <n v="231"/>
    <n v="4876"/>
  </r>
  <r>
    <n v="35045000202"/>
    <n v="5.8999999999999997E-2"/>
    <n v="2"/>
    <x v="1"/>
    <n v="145"/>
    <n v="4892"/>
  </r>
  <r>
    <n v="35025001100"/>
    <n v="0.13800000000000001"/>
    <n v="3"/>
    <x v="2"/>
    <n v="119"/>
    <n v="4893"/>
  </r>
  <r>
    <n v="35001003738"/>
    <n v="0.15"/>
    <n v="3"/>
    <x v="2"/>
    <n v="41"/>
    <n v="4920"/>
  </r>
  <r>
    <n v="35001003730"/>
    <n v="2.3E-2"/>
    <n v="1"/>
    <x v="6"/>
    <n v="54"/>
    <n v="4925"/>
  </r>
  <r>
    <n v="35005000600"/>
    <n v="0.36699999999999999"/>
    <n v="5"/>
    <x v="4"/>
    <n v="335"/>
    <n v="4930"/>
  </r>
  <r>
    <n v="35001003001"/>
    <n v="0.189"/>
    <n v="3"/>
    <x v="2"/>
    <n v="64"/>
    <n v="4951"/>
  </r>
  <r>
    <n v="35013000104"/>
    <n v="0.16200000000000001"/>
    <n v="3"/>
    <x v="2"/>
    <n v="141"/>
    <n v="4969"/>
  </r>
  <r>
    <n v="35045942900"/>
    <n v="0.40600000000000003"/>
    <n v="6"/>
    <x v="5"/>
    <n v="237"/>
    <n v="4971"/>
  </r>
  <r>
    <n v="35061970800"/>
    <n v="0.22800000000000001"/>
    <n v="4"/>
    <x v="3"/>
    <n v="83"/>
    <n v="4991"/>
  </r>
  <r>
    <n v="35001001700"/>
    <n v="0.28799999999999998"/>
    <n v="4"/>
    <x v="3"/>
    <n v="42"/>
    <n v="5011"/>
  </r>
  <r>
    <n v="35049010102"/>
    <n v="0.21099999999999999"/>
    <n v="4"/>
    <x v="3"/>
    <n v="55"/>
    <n v="5014"/>
  </r>
  <r>
    <n v="35007950700"/>
    <n v="0.23300000000000001"/>
    <n v="4"/>
    <x v="3"/>
    <n v="39"/>
    <n v="5038"/>
  </r>
  <r>
    <n v="35013000103"/>
    <n v="0.375"/>
    <n v="5"/>
    <x v="4"/>
    <n v="134"/>
    <n v="5050"/>
  </r>
  <r>
    <n v="35001003712"/>
    <n v="0.17399999999999999"/>
    <n v="3"/>
    <x v="2"/>
    <n v="129"/>
    <n v="5084"/>
  </r>
  <r>
    <n v="35013001104"/>
    <n v="0.39200000000000002"/>
    <n v="5"/>
    <x v="4"/>
    <n v="206"/>
    <n v="5084"/>
  </r>
  <r>
    <n v="35001004001"/>
    <n v="0.26700000000000002"/>
    <n v="4"/>
    <x v="3"/>
    <n v="204"/>
    <n v="5085"/>
  </r>
  <r>
    <n v="35001003707"/>
    <n v="0.129"/>
    <n v="3"/>
    <x v="2"/>
    <n v="92"/>
    <n v="5087"/>
  </r>
  <r>
    <n v="35061970401"/>
    <n v="9.8000000000000004E-2"/>
    <n v="2"/>
    <x v="1"/>
    <n v="99"/>
    <n v="5088"/>
  </r>
  <r>
    <n v="35001000123"/>
    <n v="0.105"/>
    <n v="3"/>
    <x v="2"/>
    <n v="79"/>
    <n v="5104"/>
  </r>
  <r>
    <n v="35009000100"/>
    <n v="0.377"/>
    <n v="5"/>
    <x v="4"/>
    <n v="310"/>
    <n v="5105"/>
  </r>
  <r>
    <n v="35045000100"/>
    <n v="0.311"/>
    <n v="5"/>
    <x v="4"/>
    <n v="117"/>
    <n v="5106"/>
  </r>
  <r>
    <n v="35045000301"/>
    <n v="0.14499999999999999"/>
    <n v="3"/>
    <x v="2"/>
    <n v="85"/>
    <n v="5128"/>
  </r>
  <r>
    <n v="35043010714"/>
    <n v="0.158"/>
    <n v="3"/>
    <x v="2"/>
    <n v="59"/>
    <n v="5133"/>
  </r>
  <r>
    <n v="35035000401"/>
    <n v="0.13800000000000001"/>
    <n v="3"/>
    <x v="2"/>
    <n v="48"/>
    <n v="5135"/>
  </r>
  <r>
    <n v="35001004747"/>
    <n v="0.04"/>
    <n v="1"/>
    <x v="6"/>
    <n v="71"/>
    <n v="5147"/>
  </r>
  <r>
    <n v="35001003719"/>
    <n v="0.14699999999999999"/>
    <n v="3"/>
    <x v="2"/>
    <n v="111"/>
    <n v="5162"/>
  </r>
  <r>
    <n v="35001004722"/>
    <n v="0.16"/>
    <n v="3"/>
    <x v="2"/>
    <n v="68"/>
    <n v="5183"/>
  </r>
  <r>
    <n v="35001001101"/>
    <n v="0.13300000000000001"/>
    <n v="3"/>
    <x v="2"/>
    <n v="58"/>
    <n v="5186"/>
  </r>
  <r>
    <n v="35001004300"/>
    <n v="0.33700000000000002"/>
    <n v="5"/>
    <x v="4"/>
    <n v="191"/>
    <n v="5190"/>
  </r>
  <r>
    <n v="35001004728"/>
    <n v="4.7E-2"/>
    <n v="1"/>
    <x v="6"/>
    <n v="90"/>
    <n v="5201"/>
  </r>
  <r>
    <n v="35001003502"/>
    <n v="9.0999999999999998E-2"/>
    <n v="2"/>
    <x v="1"/>
    <n v="59"/>
    <n v="5244"/>
  </r>
  <r>
    <n v="35031945600"/>
    <n v="0.30399999999999999"/>
    <n v="5"/>
    <x v="4"/>
    <n v="363"/>
    <n v="5248"/>
  </r>
  <r>
    <n v="35006974201"/>
    <n v="0.38"/>
    <n v="5"/>
    <x v="4"/>
    <n v="254"/>
    <n v="5251"/>
  </r>
  <r>
    <n v="35029000100"/>
    <n v="0.316"/>
    <n v="5"/>
    <x v="4"/>
    <n v="287"/>
    <n v="5255"/>
  </r>
  <r>
    <n v="35045000401"/>
    <n v="0.19700000000000001"/>
    <n v="3"/>
    <x v="2"/>
    <n v="122"/>
    <n v="5260"/>
  </r>
  <r>
    <n v="35035000500"/>
    <n v="0.23400000000000001"/>
    <n v="4"/>
    <x v="3"/>
    <n v="51"/>
    <n v="5265"/>
  </r>
  <r>
    <n v="35001004744"/>
    <n v="5.7000000000000002E-2"/>
    <n v="2"/>
    <x v="1"/>
    <n v="151"/>
    <n v="5270"/>
  </r>
  <r>
    <n v="35013001305"/>
    <n v="0.254"/>
    <n v="4"/>
    <x v="3"/>
    <n v="151"/>
    <n v="5287"/>
  </r>
  <r>
    <n v="35015000900"/>
    <n v="0.123"/>
    <n v="3"/>
    <x v="2"/>
    <n v="119"/>
    <n v="5288"/>
  </r>
  <r>
    <n v="35049001107"/>
    <n v="7.1999999999999995E-2"/>
    <n v="2"/>
    <x v="1"/>
    <n v="130"/>
    <n v="5303"/>
  </r>
  <r>
    <n v="35028000200"/>
    <n v="5.5E-2"/>
    <n v="2"/>
    <x v="1"/>
    <n v="24"/>
    <n v="5323"/>
  </r>
  <r>
    <n v="35001002401"/>
    <n v="0.14899999999999999"/>
    <n v="3"/>
    <x v="2"/>
    <n v="167"/>
    <n v="5341"/>
  </r>
  <r>
    <n v="35001000603"/>
    <n v="0.47199999999999998"/>
    <n v="6"/>
    <x v="5"/>
    <n v="203"/>
    <n v="5380"/>
  </r>
  <r>
    <n v="35049001202"/>
    <n v="9.4E-2"/>
    <n v="2"/>
    <x v="1"/>
    <n v="224"/>
    <n v="5401"/>
  </r>
  <r>
    <n v="35001004715"/>
    <n v="0.26300000000000001"/>
    <n v="4"/>
    <x v="3"/>
    <n v="165"/>
    <n v="5409"/>
  </r>
  <r>
    <n v="35001003717"/>
    <n v="0.112"/>
    <n v="3"/>
    <x v="2"/>
    <n v="80"/>
    <n v="5415"/>
  </r>
  <r>
    <n v="35049010700"/>
    <n v="6.5000000000000002E-2"/>
    <n v="2"/>
    <x v="1"/>
    <n v="37"/>
    <n v="5434"/>
  </r>
  <r>
    <n v="35043010718"/>
    <n v="7.6999999999999999E-2"/>
    <n v="2"/>
    <x v="1"/>
    <n v="109"/>
    <n v="5442"/>
  </r>
  <r>
    <n v="35001003202"/>
    <n v="0.20200000000000001"/>
    <n v="4"/>
    <x v="3"/>
    <n v="111"/>
    <n v="5478"/>
  </r>
  <r>
    <n v="35017964700"/>
    <n v="0.16600000000000001"/>
    <n v="3"/>
    <x v="2"/>
    <n v="82"/>
    <n v="5481"/>
  </r>
  <r>
    <n v="35001003804"/>
    <n v="0.04"/>
    <n v="1"/>
    <x v="6"/>
    <n v="27"/>
    <n v="5512"/>
  </r>
  <r>
    <n v="35015000700"/>
    <n v="8.4000000000000005E-2"/>
    <n v="2"/>
    <x v="1"/>
    <n v="163"/>
    <n v="5573"/>
  </r>
  <r>
    <n v="35043010722"/>
    <n v="0.121"/>
    <n v="3"/>
    <x v="2"/>
    <n v="132"/>
    <n v="5639"/>
  </r>
  <r>
    <n v="35049001205"/>
    <n v="0.16900000000000001"/>
    <n v="3"/>
    <x v="2"/>
    <n v="342"/>
    <n v="5652"/>
  </r>
  <r>
    <n v="35001004738"/>
    <n v="0.17599999999999999"/>
    <n v="3"/>
    <x v="2"/>
    <n v="249"/>
    <n v="5653"/>
  </r>
  <r>
    <n v="35001003501"/>
    <n v="0.13300000000000001"/>
    <n v="3"/>
    <x v="2"/>
    <n v="97"/>
    <n v="5669"/>
  </r>
  <r>
    <n v="35043010712"/>
    <n v="0.13800000000000001"/>
    <n v="3"/>
    <x v="2"/>
    <n v="75"/>
    <n v="5670"/>
  </r>
  <r>
    <n v="35001004604"/>
    <n v="0.21299999999999999"/>
    <n v="4"/>
    <x v="3"/>
    <n v="165"/>
    <n v="5679"/>
  </r>
  <r>
    <n v="35031945500"/>
    <n v="0.14699999999999999"/>
    <n v="3"/>
    <x v="2"/>
    <n v="236"/>
    <n v="5684"/>
  </r>
  <r>
    <n v="35045943201"/>
    <n v="0.36"/>
    <n v="5"/>
    <x v="4"/>
    <n v="130"/>
    <n v="5685"/>
  </r>
  <r>
    <n v="35005000800"/>
    <n v="0.16400000000000001"/>
    <n v="3"/>
    <x v="2"/>
    <n v="294"/>
    <n v="5686"/>
  </r>
  <r>
    <n v="35001003723"/>
    <n v="0.113"/>
    <n v="3"/>
    <x v="2"/>
    <n v="97"/>
    <n v="5704"/>
  </r>
  <r>
    <n v="35031946000"/>
    <n v="0.498"/>
    <n v="6"/>
    <x v="5"/>
    <n v="437"/>
    <n v="5708"/>
  </r>
  <r>
    <n v="35001000121"/>
    <n v="0.159"/>
    <n v="3"/>
    <x v="2"/>
    <n v="113"/>
    <n v="5721"/>
  </r>
  <r>
    <n v="35029000400"/>
    <n v="0.24399999999999999"/>
    <n v="4"/>
    <x v="3"/>
    <n v="352"/>
    <n v="5804"/>
  </r>
  <r>
    <n v="35015000600"/>
    <n v="0.115"/>
    <n v="3"/>
    <x v="2"/>
    <n v="287"/>
    <n v="5854"/>
  </r>
  <r>
    <n v="35013000402"/>
    <n v="0.28399999999999997"/>
    <n v="4"/>
    <x v="3"/>
    <n v="251"/>
    <n v="5871"/>
  </r>
  <r>
    <n v="35031943600"/>
    <n v="0.44900000000000001"/>
    <n v="6"/>
    <x v="5"/>
    <n v="508"/>
    <n v="5879"/>
  </r>
  <r>
    <n v="35013000201"/>
    <n v="0.26100000000000001"/>
    <n v="4"/>
    <x v="3"/>
    <n v="377"/>
    <n v="5914"/>
  </r>
  <r>
    <n v="35043010713"/>
    <n v="0.17699999999999999"/>
    <n v="3"/>
    <x v="2"/>
    <n v="74"/>
    <n v="5968"/>
  </r>
  <r>
    <n v="35013001400"/>
    <n v="0.40699999999999997"/>
    <n v="6"/>
    <x v="5"/>
    <n v="431"/>
    <n v="5977"/>
  </r>
  <r>
    <n v="35001000300"/>
    <n v="0.18"/>
    <n v="3"/>
    <x v="2"/>
    <n v="69"/>
    <n v="6006"/>
  </r>
  <r>
    <n v="35028000500"/>
    <n v="0.02"/>
    <n v="1"/>
    <x v="6"/>
    <n v="26"/>
    <n v="6011"/>
  </r>
  <r>
    <n v="35001000710"/>
    <n v="6.9000000000000006E-2"/>
    <n v="2"/>
    <x v="1"/>
    <n v="91"/>
    <n v="6041"/>
  </r>
  <r>
    <n v="35027960600"/>
    <n v="0.123"/>
    <n v="3"/>
    <x v="2"/>
    <n v="218"/>
    <n v="6049"/>
  </r>
  <r>
    <n v="35013001707"/>
    <n v="0.373"/>
    <n v="5"/>
    <x v="4"/>
    <n v="506"/>
    <n v="6092"/>
  </r>
  <r>
    <n v="35045000608"/>
    <n v="0.157"/>
    <n v="3"/>
    <x v="2"/>
    <n v="95"/>
    <n v="6107"/>
  </r>
  <r>
    <n v="35049001204"/>
    <n v="0.183"/>
    <n v="3"/>
    <x v="2"/>
    <n v="319"/>
    <n v="6110"/>
  </r>
  <r>
    <n v="35015000300"/>
    <n v="8.2000000000000003E-2"/>
    <n v="2"/>
    <x v="1"/>
    <n v="216"/>
    <n v="6119"/>
  </r>
  <r>
    <n v="35005001101"/>
    <n v="0.33500000000000002"/>
    <n v="5"/>
    <x v="4"/>
    <n v="263"/>
    <n v="6136"/>
  </r>
  <r>
    <n v="35013001701"/>
    <n v="0.28899999999999998"/>
    <n v="4"/>
    <x v="3"/>
    <n v="538"/>
    <n v="6137"/>
  </r>
  <r>
    <n v="35045942802"/>
    <n v="0.26"/>
    <n v="4"/>
    <x v="3"/>
    <n v="868"/>
    <n v="6142"/>
  </r>
  <r>
    <n v="35055952700"/>
    <n v="0.218"/>
    <n v="4"/>
    <x v="3"/>
    <n v="144"/>
    <n v="6144"/>
  </r>
  <r>
    <n v="35031943800"/>
    <n v="0.42199999999999999"/>
    <n v="6"/>
    <x v="5"/>
    <n v="351"/>
    <n v="6153"/>
  </r>
  <r>
    <n v="35001000713"/>
    <n v="0.36299999999999999"/>
    <n v="5"/>
    <x v="4"/>
    <n v="133"/>
    <n v="6162"/>
  </r>
  <r>
    <n v="35039944100"/>
    <n v="0.28100000000000003"/>
    <n v="4"/>
    <x v="3"/>
    <n v="99"/>
    <n v="6162"/>
  </r>
  <r>
    <n v="35013001500"/>
    <n v="6.4000000000000001E-2"/>
    <n v="2"/>
    <x v="1"/>
    <n v="253"/>
    <n v="6163"/>
  </r>
  <r>
    <n v="35001000903"/>
    <n v="0.438"/>
    <n v="6"/>
    <x v="5"/>
    <n v="140"/>
    <n v="6165"/>
  </r>
  <r>
    <n v="35035000700"/>
    <n v="0.113"/>
    <n v="3"/>
    <x v="2"/>
    <n v="69"/>
    <n v="6182"/>
  </r>
  <r>
    <n v="35013000202"/>
    <n v="0.223"/>
    <n v="4"/>
    <x v="3"/>
    <n v="276"/>
    <n v="6198"/>
  </r>
  <r>
    <n v="35001003600"/>
    <n v="0.107"/>
    <n v="3"/>
    <x v="2"/>
    <n v="132"/>
    <n v="6206"/>
  </r>
  <r>
    <n v="35047957600"/>
    <n v="0.185"/>
    <n v="3"/>
    <x v="2"/>
    <n v="62"/>
    <n v="6219"/>
  </r>
  <r>
    <n v="35013001806"/>
    <n v="0.46899999999999997"/>
    <n v="6"/>
    <x v="5"/>
    <n v="444"/>
    <n v="6220"/>
  </r>
  <r>
    <n v="35001000708"/>
    <n v="0.249"/>
    <n v="4"/>
    <x v="3"/>
    <n v="193"/>
    <n v="6247"/>
  </r>
  <r>
    <n v="35043010716"/>
    <n v="0.14099999999999999"/>
    <n v="3"/>
    <x v="2"/>
    <n v="141"/>
    <n v="6268"/>
  </r>
  <r>
    <n v="35001004737"/>
    <n v="0.14599999999999999"/>
    <n v="3"/>
    <x v="2"/>
    <n v="318"/>
    <n v="6270"/>
  </r>
  <r>
    <n v="35001003721"/>
    <n v="2.1999999999999999E-2"/>
    <n v="1"/>
    <x v="6"/>
    <n v="48"/>
    <n v="6320"/>
  </r>
  <r>
    <n v="35001000707"/>
    <n v="0.32100000000000001"/>
    <n v="5"/>
    <x v="4"/>
    <n v="242"/>
    <n v="6326"/>
  </r>
  <r>
    <n v="35055952100"/>
    <n v="0.124"/>
    <n v="3"/>
    <x v="2"/>
    <n v="59"/>
    <n v="6350"/>
  </r>
  <r>
    <n v="35009000301"/>
    <n v="0.20300000000000001"/>
    <n v="4"/>
    <x v="3"/>
    <n v="335"/>
    <n v="6379"/>
  </r>
  <r>
    <n v="35013000700"/>
    <n v="0.35299999999999998"/>
    <n v="5"/>
    <x v="4"/>
    <n v="205"/>
    <n v="6390"/>
  </r>
  <r>
    <n v="35005000300"/>
    <n v="0.24299999999999999"/>
    <n v="4"/>
    <x v="3"/>
    <n v="297"/>
    <n v="6422"/>
  </r>
  <r>
    <n v="35001004742"/>
    <n v="0.13300000000000001"/>
    <n v="3"/>
    <x v="2"/>
    <n v="124"/>
    <n v="6425"/>
  </r>
  <r>
    <n v="35043010705"/>
    <n v="9.9000000000000005E-2"/>
    <n v="2"/>
    <x v="1"/>
    <n v="83"/>
    <n v="6449"/>
  </r>
  <r>
    <n v="35061970303"/>
    <n v="0.13300000000000001"/>
    <n v="3"/>
    <x v="2"/>
    <n v="108"/>
    <n v="6452"/>
  </r>
  <r>
    <n v="35017964300"/>
    <n v="0.25600000000000001"/>
    <n v="4"/>
    <x v="3"/>
    <n v="68"/>
    <n v="6454"/>
  </r>
  <r>
    <n v="35006974700"/>
    <n v="0.186"/>
    <n v="3"/>
    <x v="2"/>
    <n v="531"/>
    <n v="6460"/>
  </r>
  <r>
    <n v="35031940300"/>
    <n v="0.30199999999999999"/>
    <n v="5"/>
    <x v="4"/>
    <n v="591"/>
    <n v="6470"/>
  </r>
  <r>
    <n v="35001003722"/>
    <n v="0.115"/>
    <n v="3"/>
    <x v="2"/>
    <n v="114"/>
    <n v="6485"/>
  </r>
  <r>
    <n v="35001003735"/>
    <n v="5.5E-2"/>
    <n v="2"/>
    <x v="1"/>
    <n v="115"/>
    <n v="6494"/>
  </r>
  <r>
    <n v="35009000304"/>
    <n v="6.3E-2"/>
    <n v="2"/>
    <x v="1"/>
    <n v="208"/>
    <n v="6499"/>
  </r>
  <r>
    <n v="35031945200"/>
    <n v="0.35399999999999998"/>
    <n v="5"/>
    <x v="4"/>
    <n v="436"/>
    <n v="6533"/>
  </r>
  <r>
    <n v="35061970102"/>
    <n v="0.17199999999999999"/>
    <n v="3"/>
    <x v="2"/>
    <n v="91"/>
    <n v="6537"/>
  </r>
  <r>
    <n v="35057963600"/>
    <n v="0.28899999999999998"/>
    <n v="4"/>
    <x v="3"/>
    <n v="122"/>
    <n v="6587"/>
  </r>
  <r>
    <n v="35027960400"/>
    <n v="0.17499999999999999"/>
    <n v="3"/>
    <x v="2"/>
    <n v="212"/>
    <n v="6603"/>
  </r>
  <r>
    <n v="35013001307"/>
    <n v="0.159"/>
    <n v="3"/>
    <x v="2"/>
    <n v="264"/>
    <n v="6610"/>
  </r>
  <r>
    <n v="35001004745"/>
    <n v="7.2999999999999995E-2"/>
    <n v="2"/>
    <x v="1"/>
    <n v="207"/>
    <n v="6663"/>
  </r>
  <r>
    <n v="35045000205"/>
    <n v="0.33500000000000002"/>
    <n v="5"/>
    <x v="4"/>
    <n v="182"/>
    <n v="6723"/>
  </r>
  <r>
    <n v="35001004750"/>
    <n v="6.7000000000000004E-2"/>
    <n v="2"/>
    <x v="1"/>
    <n v="131"/>
    <n v="6736"/>
  </r>
  <r>
    <n v="35013001802"/>
    <n v="0.42099999999999999"/>
    <n v="6"/>
    <x v="5"/>
    <n v="371"/>
    <n v="6743"/>
  </r>
  <r>
    <n v="35061970700"/>
    <n v="0.15"/>
    <n v="3"/>
    <x v="2"/>
    <n v="279"/>
    <n v="6768"/>
  </r>
  <r>
    <n v="35039000300"/>
    <n v="0.222"/>
    <n v="4"/>
    <x v="3"/>
    <n v="46"/>
    <n v="6771"/>
  </r>
  <r>
    <n v="35025000502"/>
    <n v="0.224"/>
    <n v="4"/>
    <x v="3"/>
    <n v="294"/>
    <n v="6865"/>
  </r>
  <r>
    <n v="35025000600"/>
    <n v="0.154"/>
    <n v="3"/>
    <x v="2"/>
    <n v="332"/>
    <n v="6955"/>
  </r>
  <r>
    <n v="35001004739"/>
    <n v="0.26900000000000002"/>
    <n v="4"/>
    <x v="3"/>
    <n v="284"/>
    <n v="6995"/>
  </r>
  <r>
    <n v="35013001801"/>
    <n v="0.26700000000000002"/>
    <n v="4"/>
    <x v="3"/>
    <n v="328"/>
    <n v="7020"/>
  </r>
  <r>
    <n v="35043010702"/>
    <n v="0.10199999999999999"/>
    <n v="3"/>
    <x v="2"/>
    <n v="99"/>
    <n v="7027"/>
  </r>
  <r>
    <n v="35015001000"/>
    <n v="0.24199999999999999"/>
    <n v="4"/>
    <x v="3"/>
    <n v="297"/>
    <n v="7039"/>
  </r>
  <r>
    <n v="35015001100"/>
    <n v="0.21"/>
    <n v="4"/>
    <x v="3"/>
    <n v="187"/>
    <n v="7064"/>
  </r>
  <r>
    <n v="35001004713"/>
    <n v="0.121"/>
    <n v="3"/>
    <x v="2"/>
    <n v="294"/>
    <n v="7112"/>
  </r>
  <r>
    <n v="35001003714"/>
    <n v="0.222"/>
    <n v="4"/>
    <x v="3"/>
    <n v="126"/>
    <n v="7176"/>
  </r>
  <r>
    <n v="35013000900"/>
    <n v="0.496"/>
    <n v="6"/>
    <x v="5"/>
    <n v="200"/>
    <n v="7212"/>
  </r>
  <r>
    <n v="35013001804"/>
    <n v="0.373"/>
    <n v="5"/>
    <x v="4"/>
    <n v="316"/>
    <n v="7256"/>
  </r>
  <r>
    <n v="35035000402"/>
    <n v="0.10299999999999999"/>
    <n v="3"/>
    <x v="2"/>
    <n v="53"/>
    <n v="7325"/>
  </r>
  <r>
    <n v="35013001303"/>
    <n v="0.23799999999999999"/>
    <n v="4"/>
    <x v="3"/>
    <n v="287"/>
    <n v="7347"/>
  </r>
  <r>
    <n v="35043011100"/>
    <n v="0.128"/>
    <n v="3"/>
    <x v="2"/>
    <n v="48"/>
    <n v="7350"/>
  </r>
  <r>
    <n v="35001003732"/>
    <n v="2.9000000000000001E-2"/>
    <n v="1"/>
    <x v="6"/>
    <n v="115"/>
    <n v="7389"/>
  </r>
  <r>
    <n v="35001001200"/>
    <n v="0.3"/>
    <n v="5"/>
    <x v="4"/>
    <n v="301"/>
    <n v="7414"/>
  </r>
  <r>
    <n v="35001004723"/>
    <n v="2.7E-2"/>
    <n v="1"/>
    <x v="6"/>
    <n v="115"/>
    <n v="7416"/>
  </r>
  <r>
    <n v="35001004712"/>
    <n v="0.20200000000000001"/>
    <n v="4"/>
    <x v="3"/>
    <n v="307"/>
    <n v="7425"/>
  </r>
  <r>
    <n v="35001004741"/>
    <n v="0.24399999999999999"/>
    <n v="4"/>
    <x v="3"/>
    <n v="317"/>
    <n v="7442"/>
  </r>
  <r>
    <n v="35061970301"/>
    <n v="0.36399999999999999"/>
    <n v="5"/>
    <x v="4"/>
    <n v="265"/>
    <n v="7474"/>
  </r>
  <r>
    <n v="35001004733"/>
    <n v="0.247"/>
    <n v="4"/>
    <x v="3"/>
    <n v="305"/>
    <n v="7475"/>
  </r>
  <r>
    <n v="35049001303"/>
    <n v="0.13"/>
    <n v="3"/>
    <x v="2"/>
    <n v="225"/>
    <n v="7510"/>
  </r>
  <r>
    <n v="35045000505"/>
    <n v="0.161"/>
    <n v="3"/>
    <x v="2"/>
    <n v="438"/>
    <n v="7529"/>
  </r>
  <r>
    <n v="35001004734"/>
    <n v="0.23799999999999999"/>
    <n v="4"/>
    <x v="3"/>
    <n v="328"/>
    <n v="7566"/>
  </r>
  <r>
    <n v="35001004740"/>
    <n v="0.17699999999999999"/>
    <n v="3"/>
    <x v="2"/>
    <n v="264"/>
    <n v="7574"/>
  </r>
  <r>
    <n v="35001004746"/>
    <n v="0.14299999999999999"/>
    <n v="3"/>
    <x v="2"/>
    <n v="144"/>
    <n v="7592"/>
  </r>
  <r>
    <n v="35055940100"/>
    <n v="0.17399999999999999"/>
    <n v="3"/>
    <x v="2"/>
    <n v="170"/>
    <n v="7707"/>
  </r>
  <r>
    <n v="35001000901"/>
    <n v="0.51500000000000001"/>
    <n v="6"/>
    <x v="5"/>
    <n v="279"/>
    <n v="7787"/>
  </r>
  <r>
    <n v="35001004717"/>
    <n v="0.16700000000000001"/>
    <n v="3"/>
    <x v="2"/>
    <n v="111"/>
    <n v="7831"/>
  </r>
  <r>
    <n v="35055952600"/>
    <n v="0.16600000000000001"/>
    <n v="3"/>
    <x v="2"/>
    <n v="48"/>
    <n v="7871"/>
  </r>
  <r>
    <n v="35013001304"/>
    <n v="0.3"/>
    <n v="5"/>
    <x v="4"/>
    <n v="304"/>
    <n v="8124"/>
  </r>
  <r>
    <n v="35001002402"/>
    <n v="0.36499999999999999"/>
    <n v="5"/>
    <x v="4"/>
    <n v="298"/>
    <n v="8479"/>
  </r>
  <r>
    <n v="35043010720"/>
    <n v="4.5999999999999999E-2"/>
    <n v="1"/>
    <x v="6"/>
    <n v="160"/>
    <n v="8616"/>
  </r>
  <r>
    <n v="35001002300"/>
    <n v="0.253"/>
    <n v="4"/>
    <x v="3"/>
    <n v="297"/>
    <n v="9085"/>
  </r>
  <r>
    <n v="35043010703"/>
    <n v="6.4000000000000001E-2"/>
    <n v="2"/>
    <x v="1"/>
    <n v="111"/>
    <n v="9312"/>
  </r>
  <r>
    <n v="35001004748"/>
    <n v="8.8999999999999996E-2"/>
    <n v="2"/>
    <x v="1"/>
    <n v="133"/>
    <n v="9539"/>
  </r>
  <r>
    <n v="35043010717"/>
    <n v="9.9000000000000005E-2"/>
    <n v="2"/>
    <x v="1"/>
    <n v="201"/>
    <n v="9986"/>
  </r>
  <r>
    <n v="35001940600"/>
    <n v="0.14499999999999999"/>
    <n v="3"/>
    <x v="2"/>
    <n v="1247"/>
    <n v="10290"/>
  </r>
  <r>
    <n v="35013001306"/>
    <n v="0.16600000000000001"/>
    <n v="3"/>
    <x v="2"/>
    <n v="420"/>
    <n v="10372"/>
  </r>
  <r>
    <n v="35035000902"/>
    <n v="0.47099999999999997"/>
    <n v="6"/>
    <x v="5"/>
    <n v="1734"/>
    <n v="10442"/>
  </r>
  <r>
    <n v="35043010723"/>
    <n v="0.15"/>
    <n v="3"/>
    <x v="2"/>
    <n v="162"/>
    <n v="11130"/>
  </r>
  <r>
    <n v="35013001201"/>
    <n v="0.17899999999999999"/>
    <n v="3"/>
    <x v="2"/>
    <n v="519"/>
    <n v="155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4D2A0D-8533-4D0D-8BB2-21F7E4F7A932}" name="PivotTable2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0" firstHeaderRow="0" firstDataRow="1" firstDataCol="1"/>
  <pivotFields count="6">
    <pivotField showAll="0"/>
    <pivotField showAll="0"/>
    <pivotField showAll="0"/>
    <pivotField axis="axisRow" showAll="0" sortType="ascending">
      <items count="8">
        <item x="6"/>
        <item x="1"/>
        <item x="2"/>
        <item x="3"/>
        <item x="4"/>
        <item x="5"/>
        <item x="0"/>
        <item t="default"/>
      </items>
    </pivotField>
    <pivotField dataField="1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 of COVID-19 Cases" fld="4" baseField="0" baseItem="0"/>
    <dataField name="Sum of Estimated 2018 Population Size" fld="5" baseField="0" baseItem="0"/>
  </dataFields>
  <formats count="1"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748A55-2207-42FA-9EBA-4878C7E14FC7}" name="Table1" displayName="Table1" ref="A1:F125" totalsRowShown="0">
  <autoFilter ref="A1:F125" xr:uid="{ED17EB6C-F575-4C10-8AEA-6B14D4B93E4E}"/>
  <tableColumns count="6">
    <tableColumn id="1" xr3:uid="{0316F055-A8E4-450C-BAA0-CFE37D5A54A6}" name="2010 Census Tract Geometries ID"/>
    <tableColumn id="2" xr3:uid="{85B312C3-E3CF-4752-9B83-A1597DD56E14}" name="Percentage in Poverty (2018 ACS 5-Yr)"/>
    <tableColumn id="3" xr3:uid="{A740DF83-A2B2-4C9B-9C99-041CAF9F250A}" name="Poverty Category Code"/>
    <tableColumn id="4" xr3:uid="{9D6E986B-B788-4AC6-BB6A-D270F3C747F2}" name="Poverty Category Title"/>
    <tableColumn id="5" xr3:uid="{93F74921-1733-4EDB-9F8A-A3C1EC8D9922}" name="Number of COVID-19 Cases"/>
    <tableColumn id="6" xr3:uid="{2A410B9C-6AAE-44F0-9DA9-F1DBE86BEA10}" name="Estimated 2018 Population 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covidtracking.com/data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U53"/>
  <sheetViews>
    <sheetView zoomScale="110" zoomScaleNormal="110" workbookViewId="0">
      <selection activeCell="L1" sqref="L1"/>
    </sheetView>
  </sheetViews>
  <sheetFormatPr baseColWidth="10" defaultColWidth="8.6640625" defaultRowHeight="15"/>
  <cols>
    <col min="1" max="1" width="7" bestFit="1" customWidth="1"/>
    <col min="2" max="2" width="21.5" bestFit="1" customWidth="1"/>
    <col min="3" max="3" width="19.1640625" bestFit="1" customWidth="1"/>
    <col min="4" max="4" width="6.5" style="85" bestFit="1" customWidth="1"/>
    <col min="5" max="5" width="11.1640625" bestFit="1" customWidth="1"/>
    <col min="6" max="7" width="12.83203125" customWidth="1"/>
    <col min="8" max="8" width="17" customWidth="1"/>
    <col min="9" max="9" width="19.5" style="23" customWidth="1"/>
    <col min="10" max="12" width="12.83203125" customWidth="1"/>
    <col min="13" max="13" width="7.33203125" customWidth="1"/>
    <col min="14" max="14" width="7.33203125" style="23" customWidth="1"/>
    <col min="15" max="15" width="7.33203125" customWidth="1"/>
    <col min="16" max="20" width="11.1640625" customWidth="1"/>
    <col min="23" max="23" width="10" bestFit="1" customWidth="1"/>
  </cols>
  <sheetData>
    <row r="1" spans="1:21">
      <c r="A1" s="2" t="s">
        <v>124</v>
      </c>
      <c r="B1" s="2" t="s">
        <v>125</v>
      </c>
      <c r="C1" s="2" t="s">
        <v>126</v>
      </c>
      <c r="D1" s="84" t="s">
        <v>127</v>
      </c>
      <c r="E1" s="75" t="s">
        <v>128</v>
      </c>
      <c r="F1" s="78" t="s">
        <v>764</v>
      </c>
      <c r="G1" s="78" t="s">
        <v>232</v>
      </c>
      <c r="H1" s="69" t="s">
        <v>769</v>
      </c>
      <c r="I1" s="69" t="s">
        <v>819</v>
      </c>
      <c r="J1" s="69" t="s">
        <v>768</v>
      </c>
      <c r="K1" s="69" t="s">
        <v>767</v>
      </c>
      <c r="L1" s="69" t="s">
        <v>766</v>
      </c>
      <c r="M1" s="73" t="s">
        <v>765</v>
      </c>
      <c r="N1" s="73" t="s">
        <v>231</v>
      </c>
      <c r="P1" s="11" t="s">
        <v>233</v>
      </c>
      <c r="Q1" s="11" t="s">
        <v>234</v>
      </c>
      <c r="R1" s="11" t="s">
        <v>235</v>
      </c>
      <c r="S1" s="11" t="s">
        <v>236</v>
      </c>
      <c r="T1" s="11" t="s">
        <v>237</v>
      </c>
      <c r="U1" s="74" t="s">
        <v>238</v>
      </c>
    </row>
    <row r="2" spans="1:21">
      <c r="A2">
        <v>2</v>
      </c>
      <c r="B2" t="s">
        <v>131</v>
      </c>
      <c r="C2" t="s">
        <v>132</v>
      </c>
      <c r="D2" s="85" t="s">
        <v>71</v>
      </c>
      <c r="E2" s="76">
        <v>737438</v>
      </c>
      <c r="F2" s="79">
        <f>VLOOKUP(C2,JHU!$B$2:$F$52,4,FALSE)</f>
        <v>24399</v>
      </c>
      <c r="G2" s="79">
        <f>VLOOKUP(C2,JHU!$B$2:$F$52,5,FALSE)</f>
        <v>98</v>
      </c>
      <c r="H2" s="35">
        <f>VLOOKUP(D2,CVTracking!$B$5:$I$55,2,FALSE)</f>
        <v>23240</v>
      </c>
      <c r="I2" s="35">
        <f>VLOOKUP(D2,CVTracking!$B$5:$I$55,3,FALSE)</f>
        <v>0</v>
      </c>
      <c r="J2" s="35">
        <f>VLOOKUP(D2,CVTracking!$B$5:$I$55,4,FALSE)</f>
        <v>849107</v>
      </c>
      <c r="K2" s="35">
        <f>VLOOKUP(D2,CVTracking!$B$5:$I$55,5,FALSE)</f>
        <v>0</v>
      </c>
      <c r="L2" s="35">
        <f>SUM(H2:K2)</f>
        <v>872347</v>
      </c>
      <c r="P2" s="12">
        <f>F2/E2*100000</f>
        <v>3308.6171312028941</v>
      </c>
      <c r="Q2" s="12">
        <f>G2/E2*100000</f>
        <v>13.289252791421109</v>
      </c>
      <c r="R2" s="12">
        <f>G2/F2*100</f>
        <v>0.40165580556580188</v>
      </c>
      <c r="S2" s="12">
        <f>L2/E2*1000</f>
        <v>1182.9428372283501</v>
      </c>
      <c r="T2" s="12">
        <f>(H2+I2)/(SUM(H2:J2))*100</f>
        <v>2.6640774829282385</v>
      </c>
    </row>
    <row r="3" spans="1:21">
      <c r="A3">
        <v>1</v>
      </c>
      <c r="B3" t="s">
        <v>129</v>
      </c>
      <c r="C3" t="s">
        <v>130</v>
      </c>
      <c r="D3" s="85" t="s">
        <v>73</v>
      </c>
      <c r="E3" s="76">
        <v>4887871</v>
      </c>
      <c r="F3" s="79">
        <f>VLOOKUP(C3,JHU!$B$2:$F$52,4,FALSE)</f>
        <v>220848</v>
      </c>
      <c r="G3" s="79">
        <f>VLOOKUP(C3,JHU!$B$2:$F$52,5,FALSE)</f>
        <v>3301</v>
      </c>
      <c r="H3" s="35">
        <f>VLOOKUP(D3,CVTracking!$B$5:$I$55,2,FALSE)</f>
        <v>219232</v>
      </c>
      <c r="I3" s="35">
        <f>VLOOKUP(D3,CVTracking!$B$5:$I$55,3,FALSE)</f>
        <v>34587</v>
      </c>
      <c r="J3" s="35">
        <f>VLOOKUP(D3,CVTracking!$B$5:$I$55,4,FALSE)</f>
        <v>1281958</v>
      </c>
      <c r="K3" s="35">
        <f>VLOOKUP(D3,CVTracking!$B$5:$I$55,5,FALSE)</f>
        <v>0</v>
      </c>
      <c r="L3" s="35">
        <f t="shared" ref="L3:L53" si="0">SUM(H3:K3)</f>
        <v>1535777</v>
      </c>
      <c r="P3" s="12">
        <f t="shared" ref="P3:P33" si="1">F3/E3*100000</f>
        <v>4518.2861822662671</v>
      </c>
      <c r="Q3" s="12">
        <f t="shared" ref="Q3:Q33" si="2">G3/E3*100000</f>
        <v>67.534515538564747</v>
      </c>
      <c r="R3" s="12">
        <f t="shared" ref="R3:R33" si="3">G3/F3*100</f>
        <v>1.4946931826414549</v>
      </c>
      <c r="S3" s="12">
        <f t="shared" ref="S3:S33" si="4">L3/E3*1000</f>
        <v>314.20162275150062</v>
      </c>
      <c r="T3" s="12">
        <f t="shared" ref="T3:T53" si="5">(H3+I3)/(SUM(H3:J3))*100</f>
        <v>16.527073917632574</v>
      </c>
    </row>
    <row r="4" spans="1:21">
      <c r="A4">
        <v>5</v>
      </c>
      <c r="B4" t="s">
        <v>135</v>
      </c>
      <c r="C4" t="s">
        <v>136</v>
      </c>
      <c r="D4" s="85" t="s">
        <v>74</v>
      </c>
      <c r="E4" s="76">
        <v>3013825</v>
      </c>
      <c r="F4" s="79">
        <f>VLOOKUP(C4,JHU!$B$2:$F$52,4,FALSE)</f>
        <v>134348</v>
      </c>
      <c r="G4" s="79">
        <f>VLOOKUP(C4,JHU!$B$2:$F$52,5,FALSE)</f>
        <v>2225</v>
      </c>
      <c r="H4" s="35">
        <f>VLOOKUP(D4,CVTracking!$B$5:$I$55,2,FALSE)</f>
        <v>134348</v>
      </c>
      <c r="I4" s="35">
        <f>VLOOKUP(D4,CVTracking!$B$5:$I$55,3,FALSE)</f>
        <v>14340</v>
      </c>
      <c r="J4" s="35">
        <f>VLOOKUP(D4,CVTracking!$B$5:$I$55,4,FALSE)</f>
        <v>1396858</v>
      </c>
      <c r="K4" s="35">
        <f>VLOOKUP(D4,CVTracking!$B$5:$I$55,5,FALSE)</f>
        <v>0</v>
      </c>
      <c r="L4" s="35">
        <f t="shared" si="0"/>
        <v>1545546</v>
      </c>
      <c r="P4" s="12">
        <f t="shared" si="1"/>
        <v>4457.7239886191137</v>
      </c>
      <c r="Q4" s="12">
        <f t="shared" si="2"/>
        <v>73.82644977727638</v>
      </c>
      <c r="R4" s="12">
        <f t="shared" si="3"/>
        <v>1.6561467234346621</v>
      </c>
      <c r="S4" s="12">
        <f t="shared" si="4"/>
        <v>512.81876021335017</v>
      </c>
      <c r="T4" s="12">
        <f t="shared" si="5"/>
        <v>9.6204189328560918</v>
      </c>
    </row>
    <row r="5" spans="1:21">
      <c r="A5">
        <v>4</v>
      </c>
      <c r="B5" t="s">
        <v>133</v>
      </c>
      <c r="C5" t="s">
        <v>134</v>
      </c>
      <c r="D5" s="85" t="s">
        <v>75</v>
      </c>
      <c r="E5" s="76">
        <v>7171646</v>
      </c>
      <c r="F5" s="79">
        <f>VLOOKUP(C5,JHU!$B$2:$F$52,4,FALSE)</f>
        <v>276912</v>
      </c>
      <c r="G5" s="79">
        <f>VLOOKUP(C5,JHU!$B$2:$F$52,5,FALSE)</f>
        <v>6302</v>
      </c>
      <c r="H5" s="35">
        <f>VLOOKUP(D5,CVTracking!$B$5:$I$55,2,FALSE)</f>
        <v>276912</v>
      </c>
      <c r="I5" s="35">
        <f>VLOOKUP(D5,CVTracking!$B$5:$I$55,3,FALSE)</f>
        <v>7455</v>
      </c>
      <c r="J5" s="35">
        <f>VLOOKUP(D5,CVTracking!$B$5:$I$55,4,FALSE)</f>
        <v>1718324</v>
      </c>
      <c r="K5" s="35">
        <f>VLOOKUP(D5,CVTracking!$B$5:$I$55,5,FALSE)</f>
        <v>0</v>
      </c>
      <c r="L5" s="35">
        <f t="shared" si="0"/>
        <v>2002691</v>
      </c>
      <c r="P5" s="12">
        <f t="shared" si="1"/>
        <v>3861.2056423309241</v>
      </c>
      <c r="Q5" s="12">
        <f t="shared" si="2"/>
        <v>87.873829801415184</v>
      </c>
      <c r="R5" s="12">
        <f t="shared" si="3"/>
        <v>2.2758132547524124</v>
      </c>
      <c r="S5" s="12">
        <f t="shared" si="4"/>
        <v>279.25123465380193</v>
      </c>
      <c r="T5" s="12">
        <f t="shared" si="5"/>
        <v>14.199244915965567</v>
      </c>
    </row>
    <row r="6" spans="1:21">
      <c r="A6">
        <v>6</v>
      </c>
      <c r="B6" t="s">
        <v>137</v>
      </c>
      <c r="C6" t="s">
        <v>138</v>
      </c>
      <c r="D6" s="85" t="s">
        <v>77</v>
      </c>
      <c r="E6" s="76">
        <v>39557045</v>
      </c>
      <c r="F6" s="79">
        <f>VLOOKUP(C6,JHU!$B$2:$F$52,4,FALSE)</f>
        <v>1044230</v>
      </c>
      <c r="G6" s="79">
        <f>VLOOKUP(C6,JHU!$B$2:$F$52,5,FALSE)</f>
        <v>18306</v>
      </c>
      <c r="H6" s="35">
        <f>VLOOKUP(D6,CVTracking!$B$5:$I$55,2,FALSE)</f>
        <v>1029235</v>
      </c>
      <c r="I6" s="35">
        <f>VLOOKUP(D6,CVTracking!$B$5:$I$55,3,FALSE)</f>
        <v>0</v>
      </c>
      <c r="J6" s="35">
        <f>VLOOKUP(D6,CVTracking!$B$5:$I$55,4,FALSE)</f>
        <v>20039659</v>
      </c>
      <c r="K6" s="35">
        <f>VLOOKUP(D6,CVTracking!$B$5:$I$55,5,FALSE)</f>
        <v>0</v>
      </c>
      <c r="L6" s="35">
        <f t="shared" si="0"/>
        <v>21068894</v>
      </c>
      <c r="P6" s="12">
        <f t="shared" si="1"/>
        <v>2639.8079027389431</v>
      </c>
      <c r="Q6" s="12">
        <f t="shared" si="2"/>
        <v>46.277470928376978</v>
      </c>
      <c r="R6" s="12">
        <f t="shared" si="3"/>
        <v>1.753062064870766</v>
      </c>
      <c r="S6" s="12">
        <f t="shared" si="4"/>
        <v>532.62052309519072</v>
      </c>
      <c r="T6" s="12">
        <f t="shared" si="5"/>
        <v>4.8850926868776314</v>
      </c>
    </row>
    <row r="7" spans="1:21">
      <c r="A7">
        <v>8</v>
      </c>
      <c r="B7" t="s">
        <v>139</v>
      </c>
      <c r="C7" t="s">
        <v>140</v>
      </c>
      <c r="D7" s="85" t="s">
        <v>78</v>
      </c>
      <c r="E7" s="76">
        <v>5695564</v>
      </c>
      <c r="F7" s="79">
        <f>VLOOKUP(C7,JHU!$B$2:$F$52,4,FALSE)</f>
        <v>167713</v>
      </c>
      <c r="G7" s="79">
        <f>VLOOKUP(C7,JHU!$B$2:$F$52,5,FALSE)</f>
        <v>2578</v>
      </c>
      <c r="H7" s="35">
        <f>VLOOKUP(D7,CVTracking!$B$5:$I$55,2,FALSE)</f>
        <v>163417</v>
      </c>
      <c r="I7" s="35">
        <f>VLOOKUP(D7,CVTracking!$B$5:$I$55,3,FALSE)</f>
        <v>8159</v>
      </c>
      <c r="J7" s="35">
        <f>VLOOKUP(D7,CVTracking!$B$5:$I$55,4,FALSE)</f>
        <v>1299566</v>
      </c>
      <c r="K7" s="35">
        <f>VLOOKUP(D7,CVTracking!$B$5:$I$55,5,FALSE)</f>
        <v>0</v>
      </c>
      <c r="L7" s="35">
        <f t="shared" si="0"/>
        <v>1471142</v>
      </c>
      <c r="P7" s="12">
        <f t="shared" si="1"/>
        <v>2944.6249748049536</v>
      </c>
      <c r="Q7" s="12">
        <f t="shared" si="2"/>
        <v>45.263296137134091</v>
      </c>
      <c r="R7" s="12">
        <f t="shared" si="3"/>
        <v>1.5371497737205821</v>
      </c>
      <c r="S7" s="12">
        <f t="shared" si="4"/>
        <v>258.29610553054971</v>
      </c>
      <c r="T7" s="12">
        <f t="shared" si="5"/>
        <v>11.662776264969663</v>
      </c>
    </row>
    <row r="8" spans="1:21">
      <c r="A8">
        <v>9</v>
      </c>
      <c r="B8" t="s">
        <v>141</v>
      </c>
      <c r="C8" t="s">
        <v>142</v>
      </c>
      <c r="D8" s="85" t="s">
        <v>79</v>
      </c>
      <c r="E8" s="76">
        <v>3572665</v>
      </c>
      <c r="F8" s="79">
        <f>VLOOKUP(C8,JHU!$B$2:$F$52,4,FALSE)</f>
        <v>93284</v>
      </c>
      <c r="G8" s="79">
        <f>VLOOKUP(C8,JHU!$B$2:$F$52,5,FALSE)</f>
        <v>4759</v>
      </c>
      <c r="H8" s="35">
        <f>VLOOKUP(D8,CVTracking!$B$5:$I$55,2,FALSE)</f>
        <v>93284</v>
      </c>
      <c r="I8" s="35">
        <f>VLOOKUP(D8,CVTracking!$B$5:$I$55,3,FALSE)</f>
        <v>6066</v>
      </c>
      <c r="J8" s="35">
        <f>VLOOKUP(D8,CVTracking!$B$5:$I$55,4,FALSE)</f>
        <v>2699868</v>
      </c>
      <c r="K8" s="35">
        <f>VLOOKUP(D8,CVTracking!$B$5:$I$55,5,FALSE)</f>
        <v>0</v>
      </c>
      <c r="L8" s="35">
        <f t="shared" si="0"/>
        <v>2799218</v>
      </c>
      <c r="P8" s="12">
        <f t="shared" si="1"/>
        <v>2611.0480551633027</v>
      </c>
      <c r="Q8" s="12">
        <f t="shared" si="2"/>
        <v>133.20588412291664</v>
      </c>
      <c r="R8" s="12">
        <f t="shared" si="3"/>
        <v>5.1016251447193515</v>
      </c>
      <c r="S8" s="12">
        <f t="shared" si="4"/>
        <v>783.509788911079</v>
      </c>
      <c r="T8" s="12">
        <f t="shared" si="5"/>
        <v>3.5492055281153525</v>
      </c>
    </row>
    <row r="9" spans="1:21">
      <c r="A9">
        <v>11</v>
      </c>
      <c r="B9" t="s">
        <v>145</v>
      </c>
      <c r="C9" t="s">
        <v>146</v>
      </c>
      <c r="D9" s="85" t="s">
        <v>80</v>
      </c>
      <c r="E9" s="76">
        <v>702455</v>
      </c>
      <c r="F9" s="79">
        <f>VLOOKUP(C9,JHU!$B$2:$F$52,4,FALSE)</f>
        <v>19064</v>
      </c>
      <c r="G9" s="79">
        <f>VLOOKUP(C9,JHU!$B$2:$F$52,5,FALSE)</f>
        <v>660</v>
      </c>
      <c r="H9" s="35">
        <f>VLOOKUP(D9,CVTracking!$B$5:$I$55,2,FALSE)</f>
        <v>19064</v>
      </c>
      <c r="I9" s="35">
        <f>VLOOKUP(D9,CVTracking!$B$5:$I$55,3,FALSE)</f>
        <v>0</v>
      </c>
      <c r="J9" s="35">
        <f>VLOOKUP(D9,CVTracking!$B$5:$I$55,4,FALSE)</f>
        <v>571288</v>
      </c>
      <c r="K9" s="35">
        <f>VLOOKUP(D9,CVTracking!$B$5:$I$55,5,FALSE)</f>
        <v>0</v>
      </c>
      <c r="L9" s="35">
        <f t="shared" si="0"/>
        <v>590352</v>
      </c>
      <c r="P9" s="12">
        <f t="shared" si="1"/>
        <v>2713.9104996049568</v>
      </c>
      <c r="Q9" s="12">
        <f t="shared" si="2"/>
        <v>93.956196482336935</v>
      </c>
      <c r="R9" s="12">
        <f t="shared" si="3"/>
        <v>3.4620226605119599</v>
      </c>
      <c r="S9" s="12">
        <f t="shared" si="4"/>
        <v>840.41255311728162</v>
      </c>
      <c r="T9" s="12">
        <f t="shared" si="5"/>
        <v>3.2292598314226089</v>
      </c>
    </row>
    <row r="10" spans="1:21">
      <c r="A10">
        <v>10</v>
      </c>
      <c r="B10" t="s">
        <v>143</v>
      </c>
      <c r="C10" t="s">
        <v>144</v>
      </c>
      <c r="D10" s="85" t="s">
        <v>81</v>
      </c>
      <c r="E10" s="76">
        <v>967171</v>
      </c>
      <c r="F10" s="79">
        <f>VLOOKUP(C10,JHU!$B$2:$F$52,4,FALSE)</f>
        <v>29200</v>
      </c>
      <c r="G10" s="79">
        <f>VLOOKUP(C10,JHU!$B$2:$F$52,5,FALSE)</f>
        <v>736</v>
      </c>
      <c r="H10" s="35">
        <f>VLOOKUP(D10,CVTracking!$B$5:$I$55,2,FALSE)</f>
        <v>29200</v>
      </c>
      <c r="I10" s="35">
        <f>VLOOKUP(D10,CVTracking!$B$5:$I$55,3,FALSE)</f>
        <v>1269</v>
      </c>
      <c r="J10" s="35">
        <f>VLOOKUP(D10,CVTracking!$B$5:$I$55,4,FALSE)</f>
        <v>353709</v>
      </c>
      <c r="K10" s="35">
        <f>VLOOKUP(D10,CVTracking!$B$5:$I$55,5,FALSE)</f>
        <v>0</v>
      </c>
      <c r="L10" s="35">
        <f t="shared" si="0"/>
        <v>384178</v>
      </c>
      <c r="P10" s="12">
        <f t="shared" si="1"/>
        <v>3019.114510257235</v>
      </c>
      <c r="Q10" s="88">
        <f t="shared" si="2"/>
        <v>76.098228751689206</v>
      </c>
      <c r="R10" s="12">
        <f t="shared" si="3"/>
        <v>2.5205479452054798</v>
      </c>
      <c r="S10" s="12">
        <f t="shared" si="4"/>
        <v>397.21827887726164</v>
      </c>
      <c r="T10" s="12">
        <f t="shared" si="5"/>
        <v>7.9309590866733659</v>
      </c>
    </row>
    <row r="11" spans="1:21">
      <c r="A11">
        <v>12</v>
      </c>
      <c r="B11" t="s">
        <v>147</v>
      </c>
      <c r="C11" t="s">
        <v>148</v>
      </c>
      <c r="D11" s="85" t="s">
        <v>82</v>
      </c>
      <c r="E11" s="76">
        <v>21299325</v>
      </c>
      <c r="F11" s="79">
        <f>VLOOKUP(C11,JHU!$B$2:$F$52,4,FALSE)</f>
        <v>889864</v>
      </c>
      <c r="G11" s="79">
        <f>VLOOKUP(C11,JHU!$B$2:$F$52,5,FALSE)</f>
        <v>17559</v>
      </c>
      <c r="H11" s="35">
        <f>VLOOKUP(D11,CVTracking!$B$5:$I$55,2,FALSE)</f>
        <v>877340</v>
      </c>
      <c r="I11" s="35">
        <f>VLOOKUP(D11,CVTracking!$B$5:$I$55,3,FALSE)</f>
        <v>56103</v>
      </c>
      <c r="J11" s="35">
        <f>VLOOKUP(D11,CVTracking!$B$5:$I$55,4,FALSE)</f>
        <v>5748137</v>
      </c>
      <c r="K11" s="35">
        <f>VLOOKUP(D11,CVTracking!$B$5:$I$55,5,FALSE)</f>
        <v>5136</v>
      </c>
      <c r="L11" s="35">
        <f t="shared" si="0"/>
        <v>6686716</v>
      </c>
      <c r="P11" s="12">
        <f t="shared" si="1"/>
        <v>4177.8976563811293</v>
      </c>
      <c r="Q11" s="12">
        <f t="shared" si="2"/>
        <v>82.439232229190367</v>
      </c>
      <c r="R11" s="12">
        <f t="shared" si="3"/>
        <v>1.9732228745066662</v>
      </c>
      <c r="S11" s="12">
        <f t="shared" si="4"/>
        <v>313.94027745010698</v>
      </c>
      <c r="T11" s="12">
        <f t="shared" si="5"/>
        <v>13.970393230343722</v>
      </c>
    </row>
    <row r="12" spans="1:21">
      <c r="A12">
        <v>13</v>
      </c>
      <c r="B12" t="s">
        <v>149</v>
      </c>
      <c r="C12" t="s">
        <v>150</v>
      </c>
      <c r="D12" s="85" t="s">
        <v>83</v>
      </c>
      <c r="E12" s="76">
        <v>10519475</v>
      </c>
      <c r="F12" s="79">
        <f>VLOOKUP(C12,JHU!$B$2:$F$52,4,FALSE)</f>
        <v>426236</v>
      </c>
      <c r="G12" s="79">
        <f>VLOOKUP(C12,JHU!$B$2:$F$52,5,FALSE)</f>
        <v>8967</v>
      </c>
      <c r="H12" s="35">
        <f>VLOOKUP(D12,CVTracking!$B$5:$I$55,2,FALSE)</f>
        <v>387930</v>
      </c>
      <c r="I12" s="35">
        <f>VLOOKUP(D12,CVTracking!$B$5:$I$55,3,FALSE)</f>
        <v>0</v>
      </c>
      <c r="J12" s="35">
        <f>VLOOKUP(D12,CVTracking!$B$5:$I$55,4,FALSE)</f>
        <v>3512778</v>
      </c>
      <c r="K12" s="35">
        <f>VLOOKUP(D12,CVTracking!$B$5:$I$55,5,FALSE)</f>
        <v>0</v>
      </c>
      <c r="L12" s="35">
        <f t="shared" si="0"/>
        <v>3900708</v>
      </c>
      <c r="P12" s="12">
        <f t="shared" si="1"/>
        <v>4051.8752124036605</v>
      </c>
      <c r="Q12" s="12">
        <f t="shared" si="2"/>
        <v>85.241896577538327</v>
      </c>
      <c r="R12" s="12">
        <f t="shared" si="3"/>
        <v>2.1037641119004498</v>
      </c>
      <c r="S12" s="12">
        <f t="shared" si="4"/>
        <v>370.8082390043229</v>
      </c>
      <c r="T12" s="12">
        <f t="shared" si="5"/>
        <v>9.9451176555640668</v>
      </c>
    </row>
    <row r="13" spans="1:21">
      <c r="A13">
        <v>15</v>
      </c>
      <c r="B13" t="s">
        <v>151</v>
      </c>
      <c r="C13" t="s">
        <v>152</v>
      </c>
      <c r="D13" s="85" t="s">
        <v>84</v>
      </c>
      <c r="E13" s="76">
        <v>1420491</v>
      </c>
      <c r="F13" s="79">
        <f>VLOOKUP(C13,JHU!$B$2:$F$52,4,FALSE)</f>
        <v>16853</v>
      </c>
      <c r="G13" s="79">
        <f>VLOOKUP(C13,JHU!$B$2:$F$52,5,FALSE)</f>
        <v>222</v>
      </c>
      <c r="H13" s="35">
        <f>VLOOKUP(D13,CVTracking!$B$5:$I$55,2,FALSE)</f>
        <v>16853</v>
      </c>
      <c r="I13" s="35">
        <f>VLOOKUP(D13,CVTracking!$B$5:$I$55,3,FALSE)</f>
        <v>240</v>
      </c>
      <c r="J13" s="35">
        <f>VLOOKUP(D13,CVTracking!$B$5:$I$55,4,FALSE)</f>
        <v>295153</v>
      </c>
      <c r="K13" s="35">
        <f>VLOOKUP(D13,CVTracking!$B$5:$I$55,5,FALSE)</f>
        <v>0</v>
      </c>
      <c r="L13" s="35">
        <f t="shared" si="0"/>
        <v>312246</v>
      </c>
      <c r="P13" s="12">
        <f t="shared" si="1"/>
        <v>1186.4207516978286</v>
      </c>
      <c r="Q13" s="12">
        <f t="shared" si="2"/>
        <v>15.628398912770304</v>
      </c>
      <c r="R13" s="12">
        <f t="shared" si="3"/>
        <v>1.3172728890998635</v>
      </c>
      <c r="S13" s="12">
        <f t="shared" si="4"/>
        <v>219.81554265391335</v>
      </c>
      <c r="T13" s="12">
        <f t="shared" si="5"/>
        <v>5.4742094374307442</v>
      </c>
    </row>
    <row r="14" spans="1:21">
      <c r="A14">
        <v>19</v>
      </c>
      <c r="B14" t="s">
        <v>159</v>
      </c>
      <c r="C14" t="s">
        <v>160</v>
      </c>
      <c r="D14" s="85" t="s">
        <v>85</v>
      </c>
      <c r="E14" s="76">
        <v>3156145</v>
      </c>
      <c r="F14" s="79">
        <f>VLOOKUP(C14,JHU!$B$2:$F$52,4,FALSE)</f>
        <v>190579</v>
      </c>
      <c r="G14" s="79">
        <f>VLOOKUP(C14,JHU!$B$2:$F$52,5,FALSE)</f>
        <v>2023</v>
      </c>
      <c r="H14" s="35">
        <f>VLOOKUP(D14,CVTracking!$B$5:$I$55,2,FALSE)</f>
        <v>169353</v>
      </c>
      <c r="I14" s="35">
        <f>VLOOKUP(D14,CVTracking!$B$5:$I$55,3,FALSE)</f>
        <v>0</v>
      </c>
      <c r="J14" s="35">
        <f>VLOOKUP(D14,CVTracking!$B$5:$I$55,4,FALSE)</f>
        <v>823498</v>
      </c>
      <c r="K14" s="35">
        <f>VLOOKUP(D14,CVTracking!$B$5:$I$55,5,FALSE)</f>
        <v>0</v>
      </c>
      <c r="L14" s="35">
        <f t="shared" si="0"/>
        <v>992851</v>
      </c>
      <c r="P14" s="12">
        <f t="shared" si="1"/>
        <v>6038.3474143298236</v>
      </c>
      <c r="Q14" s="12">
        <f t="shared" si="2"/>
        <v>64.097181846841636</v>
      </c>
      <c r="R14" s="12">
        <f t="shared" si="3"/>
        <v>1.0615020542662099</v>
      </c>
      <c r="S14" s="12">
        <f t="shared" si="4"/>
        <v>314.57711860513382</v>
      </c>
      <c r="T14" s="12">
        <f t="shared" si="5"/>
        <v>17.057242224664122</v>
      </c>
    </row>
    <row r="15" spans="1:21">
      <c r="A15">
        <v>16</v>
      </c>
      <c r="B15" t="s">
        <v>153</v>
      </c>
      <c r="C15" t="s">
        <v>154</v>
      </c>
      <c r="D15" s="85" t="s">
        <v>86</v>
      </c>
      <c r="E15" s="76">
        <v>1754208</v>
      </c>
      <c r="F15" s="79">
        <f>VLOOKUP(C15,JHU!$B$2:$F$52,4,FALSE)</f>
        <v>83344</v>
      </c>
      <c r="G15" s="79">
        <f>VLOOKUP(C15,JHU!$B$2:$F$52,5,FALSE)</f>
        <v>763</v>
      </c>
      <c r="H15" s="35">
        <f>VLOOKUP(D15,CVTracking!$B$5:$I$55,2,FALSE)</f>
        <v>82245</v>
      </c>
      <c r="I15" s="35">
        <f>VLOOKUP(D15,CVTracking!$B$5:$I$55,3,FALSE)</f>
        <v>11810</v>
      </c>
      <c r="J15" s="35">
        <f>VLOOKUP(D15,CVTracking!$B$5:$I$55,4,FALSE)</f>
        <v>359988</v>
      </c>
      <c r="K15" s="35">
        <f>VLOOKUP(D15,CVTracking!$B$5:$I$55,5,FALSE)</f>
        <v>0</v>
      </c>
      <c r="L15" s="35">
        <f t="shared" si="0"/>
        <v>454043</v>
      </c>
      <c r="P15" s="12">
        <f t="shared" si="1"/>
        <v>4751.0899505645857</v>
      </c>
      <c r="Q15" s="12">
        <f t="shared" si="2"/>
        <v>43.495412174610991</v>
      </c>
      <c r="R15" s="12">
        <f t="shared" si="3"/>
        <v>0.91548281819927046</v>
      </c>
      <c r="S15" s="12">
        <f t="shared" si="4"/>
        <v>258.83076579288206</v>
      </c>
      <c r="T15" s="12">
        <f t="shared" si="5"/>
        <v>20.714998359186247</v>
      </c>
    </row>
    <row r="16" spans="1:21">
      <c r="A16">
        <v>17</v>
      </c>
      <c r="B16" t="s">
        <v>155</v>
      </c>
      <c r="C16" t="s">
        <v>156</v>
      </c>
      <c r="D16" s="85" t="s">
        <v>87</v>
      </c>
      <c r="E16" s="76">
        <v>12741080</v>
      </c>
      <c r="F16" s="79">
        <f>VLOOKUP(C16,JHU!$B$2:$F$52,4,FALSE)</f>
        <v>585248</v>
      </c>
      <c r="G16" s="79">
        <f>VLOOKUP(C16,JHU!$B$2:$F$52,5,FALSE)</f>
        <v>11204</v>
      </c>
      <c r="H16" s="35">
        <f>VLOOKUP(D16,CVTracking!$B$5:$I$55,2,FALSE)</f>
        <v>585248</v>
      </c>
      <c r="I16" s="35">
        <f>VLOOKUP(D16,CVTracking!$B$5:$I$55,3,FALSE)</f>
        <v>6259</v>
      </c>
      <c r="J16" s="35">
        <f>VLOOKUP(D16,CVTracking!$B$5:$I$55,4,FALSE)</f>
        <v>8576205</v>
      </c>
      <c r="K16" s="35">
        <f>VLOOKUP(D16,CVTracking!$B$5:$I$55,5,FALSE)</f>
        <v>0</v>
      </c>
      <c r="L16" s="35">
        <f t="shared" si="0"/>
        <v>9167712</v>
      </c>
      <c r="P16" s="12">
        <f t="shared" si="1"/>
        <v>4593.3939666025171</v>
      </c>
      <c r="Q16" s="12">
        <f t="shared" si="2"/>
        <v>87.936030540582124</v>
      </c>
      <c r="R16" s="12">
        <f t="shared" si="3"/>
        <v>1.914402099622724</v>
      </c>
      <c r="S16" s="12">
        <f t="shared" si="4"/>
        <v>719.53963086331771</v>
      </c>
      <c r="T16" s="12">
        <f t="shared" si="5"/>
        <v>6.4520678660062618</v>
      </c>
    </row>
    <row r="17" spans="1:20">
      <c r="A17">
        <v>18</v>
      </c>
      <c r="B17" t="s">
        <v>157</v>
      </c>
      <c r="C17" t="s">
        <v>158</v>
      </c>
      <c r="D17" s="85" t="s">
        <v>88</v>
      </c>
      <c r="E17" s="76">
        <v>6691878</v>
      </c>
      <c r="F17" s="79">
        <f>VLOOKUP(C17,JHU!$B$2:$F$52,4,FALSE)</f>
        <v>256744</v>
      </c>
      <c r="G17" s="79">
        <f>VLOOKUP(C17,JHU!$B$2:$F$52,5,FALSE)</f>
        <v>4936</v>
      </c>
      <c r="H17" s="35">
        <f>VLOOKUP(D17,CVTracking!$B$5:$I$55,2,FALSE)</f>
        <v>256744</v>
      </c>
      <c r="I17" s="35">
        <f>VLOOKUP(D17,CVTracking!$B$5:$I$55,3,FALSE)</f>
        <v>0</v>
      </c>
      <c r="J17" s="35">
        <f>VLOOKUP(D17,CVTracking!$B$5:$I$55,4,FALSE)</f>
        <v>1695458</v>
      </c>
      <c r="K17" s="35">
        <f>VLOOKUP(D17,CVTracking!$B$5:$I$55,5,FALSE)</f>
        <v>0</v>
      </c>
      <c r="L17" s="35">
        <f t="shared" si="0"/>
        <v>1952202</v>
      </c>
      <c r="P17" s="12">
        <f t="shared" si="1"/>
        <v>3836.650937150976</v>
      </c>
      <c r="Q17" s="12">
        <f t="shared" si="2"/>
        <v>73.761057807688672</v>
      </c>
      <c r="R17" s="12">
        <f t="shared" si="3"/>
        <v>1.9225376250272646</v>
      </c>
      <c r="S17" s="12">
        <f t="shared" si="4"/>
        <v>291.72707571775811</v>
      </c>
      <c r="T17" s="12">
        <f t="shared" si="5"/>
        <v>13.151507886991205</v>
      </c>
    </row>
    <row r="18" spans="1:20">
      <c r="A18">
        <v>20</v>
      </c>
      <c r="B18" t="s">
        <v>161</v>
      </c>
      <c r="C18" t="s">
        <v>162</v>
      </c>
      <c r="D18" s="85" t="s">
        <v>89</v>
      </c>
      <c r="E18" s="76">
        <v>2911505</v>
      </c>
      <c r="F18" s="79">
        <f>VLOOKUP(C18,JHU!$B$2:$F$52,4,FALSE)</f>
        <v>124863</v>
      </c>
      <c r="G18" s="79">
        <f>VLOOKUP(C18,JHU!$B$2:$F$52,5,FALSE)</f>
        <v>1208</v>
      </c>
      <c r="H18" s="35">
        <f>VLOOKUP(D18,CVTracking!$B$5:$I$55,2,FALSE)</f>
        <v>122741</v>
      </c>
      <c r="I18" s="35">
        <f>VLOOKUP(D18,CVTracking!$B$5:$I$55,3,FALSE)</f>
        <v>0</v>
      </c>
      <c r="J18" s="35">
        <f>VLOOKUP(D18,CVTracking!$B$5:$I$55,4,FALSE)</f>
        <v>611015</v>
      </c>
      <c r="K18" s="35">
        <f>VLOOKUP(D18,CVTracking!$B$5:$I$55,5,FALSE)</f>
        <v>0</v>
      </c>
      <c r="L18" s="35">
        <f t="shared" si="0"/>
        <v>733756</v>
      </c>
      <c r="P18" s="12">
        <f t="shared" si="1"/>
        <v>4288.6067514910674</v>
      </c>
      <c r="Q18" s="12">
        <f t="shared" si="2"/>
        <v>41.490569310373843</v>
      </c>
      <c r="R18" s="12">
        <f t="shared" si="3"/>
        <v>0.96746033652883556</v>
      </c>
      <c r="S18" s="12">
        <f t="shared" si="4"/>
        <v>252.01948820283664</v>
      </c>
      <c r="T18" s="12">
        <f t="shared" si="5"/>
        <v>16.727767813823668</v>
      </c>
    </row>
    <row r="19" spans="1:20">
      <c r="A19">
        <v>21</v>
      </c>
      <c r="B19" t="s">
        <v>163</v>
      </c>
      <c r="C19" t="s">
        <v>164</v>
      </c>
      <c r="D19" s="85" t="s">
        <v>90</v>
      </c>
      <c r="E19" s="76">
        <v>4468402</v>
      </c>
      <c r="F19" s="79">
        <f>VLOOKUP(C19,JHU!$B$2:$F$52,4,FALSE)</f>
        <v>139097</v>
      </c>
      <c r="G19" s="79">
        <f>VLOOKUP(C19,JHU!$B$2:$F$52,5,FALSE)</f>
        <v>1664</v>
      </c>
      <c r="H19" s="35">
        <f>VLOOKUP(D19,CVTracking!$B$5:$I$55,2,FALSE)</f>
        <v>139097</v>
      </c>
      <c r="I19" s="35">
        <f>VLOOKUP(D19,CVTracking!$B$5:$I$55,3,FALSE)</f>
        <v>23823</v>
      </c>
      <c r="J19" s="35">
        <f>VLOOKUP(D19,CVTracking!$B$5:$I$55,4,FALSE)</f>
        <v>2126562</v>
      </c>
      <c r="K19" s="35">
        <f>VLOOKUP(D19,CVTracking!$B$5:$I$55,5,FALSE)</f>
        <v>0</v>
      </c>
      <c r="L19" s="35">
        <f t="shared" si="0"/>
        <v>2289482</v>
      </c>
      <c r="P19" s="12">
        <f t="shared" si="1"/>
        <v>3112.9025544254973</v>
      </c>
      <c r="Q19" s="12">
        <f t="shared" si="2"/>
        <v>37.239263611465574</v>
      </c>
      <c r="R19" s="12">
        <f t="shared" si="3"/>
        <v>1.1962874828357191</v>
      </c>
      <c r="S19" s="12">
        <f t="shared" si="4"/>
        <v>512.37153684919122</v>
      </c>
      <c r="T19" s="12">
        <f t="shared" si="5"/>
        <v>7.116020130317688</v>
      </c>
    </row>
    <row r="20" spans="1:20">
      <c r="A20">
        <v>22</v>
      </c>
      <c r="B20" t="s">
        <v>165</v>
      </c>
      <c r="C20" t="s">
        <v>166</v>
      </c>
      <c r="D20" s="85" t="s">
        <v>91</v>
      </c>
      <c r="E20" s="76">
        <v>4659978</v>
      </c>
      <c r="F20" s="79">
        <f>VLOOKUP(C20,JHU!$B$2:$F$52,4,FALSE)</f>
        <v>212649</v>
      </c>
      <c r="G20" s="79">
        <f>VLOOKUP(C20,JHU!$B$2:$F$52,5,FALSE)</f>
        <v>6376</v>
      </c>
      <c r="H20" s="35">
        <f>VLOOKUP(D20,CVTracking!$B$5:$I$55,2,FALSE)</f>
        <v>205059</v>
      </c>
      <c r="I20" s="35">
        <f>VLOOKUP(D20,CVTracking!$B$5:$I$55,3,FALSE)</f>
        <v>7592</v>
      </c>
      <c r="J20" s="35">
        <f>VLOOKUP(D20,CVTracking!$B$5:$I$55,4,FALSE)</f>
        <v>2832177</v>
      </c>
      <c r="K20" s="35">
        <f>VLOOKUP(D20,CVTracking!$B$5:$I$55,5,FALSE)</f>
        <v>0</v>
      </c>
      <c r="L20" s="35">
        <f t="shared" si="0"/>
        <v>3044828</v>
      </c>
      <c r="P20" s="12">
        <f t="shared" si="1"/>
        <v>4563.3048053016555</v>
      </c>
      <c r="Q20" s="12">
        <f t="shared" si="2"/>
        <v>136.82468028819019</v>
      </c>
      <c r="R20" s="12">
        <f t="shared" si="3"/>
        <v>2.9983682030011898</v>
      </c>
      <c r="S20" s="12">
        <f t="shared" si="4"/>
        <v>653.39965124298874</v>
      </c>
      <c r="T20" s="12">
        <f t="shared" si="5"/>
        <v>6.9840069783908971</v>
      </c>
    </row>
    <row r="21" spans="1:20">
      <c r="A21">
        <v>25</v>
      </c>
      <c r="B21" t="s">
        <v>171</v>
      </c>
      <c r="C21" t="s">
        <v>172</v>
      </c>
      <c r="D21" s="85" t="s">
        <v>92</v>
      </c>
      <c r="E21" s="76">
        <v>6902149</v>
      </c>
      <c r="F21" s="79">
        <f>VLOOKUP(C21,JHU!$B$2:$F$52,4,FALSE)</f>
        <v>190439</v>
      </c>
      <c r="G21" s="79">
        <f>VLOOKUP(C21,JHU!$B$2:$F$52,5,FALSE)</f>
        <v>10340</v>
      </c>
      <c r="H21" s="35">
        <f>VLOOKUP(D21,CVTracking!$B$5:$I$55,2,FALSE)</f>
        <v>190439</v>
      </c>
      <c r="I21" s="35">
        <f>VLOOKUP(D21,CVTracking!$B$5:$I$55,3,FALSE)</f>
        <v>5928</v>
      </c>
      <c r="J21" s="35">
        <f>VLOOKUP(D21,CVTracking!$B$5:$I$55,4,FALSE)</f>
        <v>2869642</v>
      </c>
      <c r="K21" s="35">
        <f>VLOOKUP(D21,CVTracking!$B$5:$I$55,5,FALSE)</f>
        <v>0</v>
      </c>
      <c r="L21" s="35">
        <f t="shared" si="0"/>
        <v>3066009</v>
      </c>
      <c r="P21" s="12">
        <f t="shared" si="1"/>
        <v>2759.1261793971703</v>
      </c>
      <c r="Q21" s="12">
        <f t="shared" si="2"/>
        <v>149.80841474155369</v>
      </c>
      <c r="R21" s="12">
        <f t="shared" si="3"/>
        <v>5.4295601216137452</v>
      </c>
      <c r="S21" s="12">
        <f t="shared" si="4"/>
        <v>444.21078130883586</v>
      </c>
      <c r="T21" s="12">
        <f t="shared" si="5"/>
        <v>6.4046452570752406</v>
      </c>
    </row>
    <row r="22" spans="1:20">
      <c r="A22">
        <v>24</v>
      </c>
      <c r="B22" t="s">
        <v>169</v>
      </c>
      <c r="C22" t="s">
        <v>170</v>
      </c>
      <c r="D22" s="85" t="s">
        <v>93</v>
      </c>
      <c r="E22" s="76">
        <v>6042718</v>
      </c>
      <c r="F22" s="79">
        <f>VLOOKUP(C22,JHU!$B$2:$F$52,4,FALSE)</f>
        <v>167656</v>
      </c>
      <c r="G22" s="79">
        <f>VLOOKUP(C22,JHU!$B$2:$F$52,5,FALSE)</f>
        <v>4309</v>
      </c>
      <c r="H22" s="35">
        <f>VLOOKUP(D22,CVTracking!$B$5:$I$55,2,FALSE)</f>
        <v>167656</v>
      </c>
      <c r="I22" s="35">
        <f>VLOOKUP(D22,CVTracking!$B$5:$I$55,3,FALSE)</f>
        <v>0</v>
      </c>
      <c r="J22" s="35">
        <f>VLOOKUP(D22,CVTracking!$B$5:$I$55,4,FALSE)</f>
        <v>1955619</v>
      </c>
      <c r="K22" s="35">
        <f>VLOOKUP(D22,CVTracking!$B$5:$I$55,5,FALSE)</f>
        <v>0</v>
      </c>
      <c r="L22" s="35">
        <f t="shared" si="0"/>
        <v>2123275</v>
      </c>
      <c r="P22" s="12">
        <f t="shared" si="1"/>
        <v>2774.5130585276361</v>
      </c>
      <c r="Q22" s="12">
        <f t="shared" si="2"/>
        <v>71.308970565894356</v>
      </c>
      <c r="R22" s="12">
        <f t="shared" si="3"/>
        <v>2.5701436274275897</v>
      </c>
      <c r="S22" s="12">
        <f t="shared" si="4"/>
        <v>351.37747616221708</v>
      </c>
      <c r="T22" s="12">
        <f t="shared" si="5"/>
        <v>7.896103896103897</v>
      </c>
    </row>
    <row r="23" spans="1:20">
      <c r="A23">
        <v>23</v>
      </c>
      <c r="B23" t="s">
        <v>167</v>
      </c>
      <c r="C23" t="s">
        <v>168</v>
      </c>
      <c r="D23" s="85" t="s">
        <v>94</v>
      </c>
      <c r="E23" s="76">
        <v>1338404</v>
      </c>
      <c r="F23" s="79">
        <f>VLOOKUP(C23,JHU!$B$2:$F$52,4,FALSE)</f>
        <v>9363</v>
      </c>
      <c r="G23" s="79">
        <f>VLOOKUP(C23,JHU!$B$2:$F$52,5,FALSE)</f>
        <v>166</v>
      </c>
      <c r="H23" s="35">
        <f>VLOOKUP(D23,CVTracking!$B$5:$I$55,2,FALSE)</f>
        <v>9117</v>
      </c>
      <c r="I23" s="35">
        <f>VLOOKUP(D23,CVTracking!$B$5:$I$55,3,FALSE)</f>
        <v>937</v>
      </c>
      <c r="J23" s="35">
        <f>VLOOKUP(D23,CVTracking!$B$5:$I$55,4,FALSE)</f>
        <v>747055</v>
      </c>
      <c r="K23" s="35">
        <f>VLOOKUP(D23,CVTracking!$B$5:$I$55,5,FALSE)</f>
        <v>0</v>
      </c>
      <c r="L23" s="35">
        <f t="shared" si="0"/>
        <v>757109</v>
      </c>
      <c r="P23" s="12">
        <f t="shared" si="1"/>
        <v>699.5645559935565</v>
      </c>
      <c r="Q23" s="12">
        <f t="shared" si="2"/>
        <v>12.402832029790705</v>
      </c>
      <c r="R23" s="12">
        <f t="shared" si="3"/>
        <v>1.7729360247783832</v>
      </c>
      <c r="S23" s="12">
        <f t="shared" si="4"/>
        <v>565.68046718330186</v>
      </c>
      <c r="T23" s="12">
        <f t="shared" si="5"/>
        <v>1.3279461741968461</v>
      </c>
    </row>
    <row r="24" spans="1:20">
      <c r="A24">
        <v>26</v>
      </c>
      <c r="B24" t="s">
        <v>173</v>
      </c>
      <c r="C24" t="s">
        <v>174</v>
      </c>
      <c r="D24" s="85" t="s">
        <v>95</v>
      </c>
      <c r="E24" s="76">
        <v>9995915</v>
      </c>
      <c r="F24" s="79">
        <f>VLOOKUP(C24,JHU!$B$2:$F$52,4,FALSE)</f>
        <v>288954</v>
      </c>
      <c r="G24" s="79">
        <f>VLOOKUP(C24,JHU!$B$2:$F$52,5,FALSE)</f>
        <v>8431</v>
      </c>
      <c r="H24" s="35">
        <f>VLOOKUP(D24,CVTracking!$B$5:$I$55,2,FALSE)</f>
        <v>288954</v>
      </c>
      <c r="I24" s="35">
        <f>VLOOKUP(D24,CVTracking!$B$5:$I$55,3,FALSE)</f>
        <v>24378</v>
      </c>
      <c r="J24" s="35">
        <f>VLOOKUP(D24,CVTracking!$B$5:$I$55,4,FALSE)</f>
        <v>5519516</v>
      </c>
      <c r="K24" s="35">
        <f>VLOOKUP(D24,CVTracking!$B$5:$I$55,5,FALSE)</f>
        <v>0</v>
      </c>
      <c r="L24" s="35">
        <f t="shared" si="0"/>
        <v>5832848</v>
      </c>
      <c r="P24" s="12">
        <f t="shared" si="1"/>
        <v>2890.7208594710942</v>
      </c>
      <c r="Q24" s="12">
        <f t="shared" si="2"/>
        <v>84.344454709748931</v>
      </c>
      <c r="R24" s="12">
        <f t="shared" si="3"/>
        <v>2.9177654574776608</v>
      </c>
      <c r="S24" s="12">
        <f t="shared" si="4"/>
        <v>583.5231692146242</v>
      </c>
      <c r="T24" s="12">
        <f t="shared" si="5"/>
        <v>5.3718526524263961</v>
      </c>
    </row>
    <row r="25" spans="1:20">
      <c r="A25">
        <v>27</v>
      </c>
      <c r="B25" t="s">
        <v>175</v>
      </c>
      <c r="C25" t="s">
        <v>176</v>
      </c>
      <c r="D25" s="85" t="s">
        <v>96</v>
      </c>
      <c r="E25" s="76">
        <v>5611179</v>
      </c>
      <c r="F25" s="79">
        <f>VLOOKUP(C25,JHU!$B$2:$F$52,4,FALSE)</f>
        <v>231018</v>
      </c>
      <c r="G25" s="79">
        <f>VLOOKUP(C25,JHU!$B$2:$F$52,5,FALSE)</f>
        <v>2973</v>
      </c>
      <c r="H25" s="35">
        <f>VLOOKUP(D25,CVTracking!$B$5:$I$55,2,FALSE)</f>
        <v>231018</v>
      </c>
      <c r="I25" s="35">
        <f>VLOOKUP(D25,CVTracking!$B$5:$I$55,3,FALSE)</f>
        <v>2860</v>
      </c>
      <c r="J25" s="35">
        <f>VLOOKUP(D25,CVTracking!$B$5:$I$55,4,FALSE)</f>
        <v>1945267</v>
      </c>
      <c r="K25" s="35">
        <f>VLOOKUP(D25,CVTracking!$B$5:$I$55,5,FALSE)</f>
        <v>0</v>
      </c>
      <c r="L25" s="35">
        <f t="shared" si="0"/>
        <v>2179145</v>
      </c>
      <c r="P25" s="12">
        <f t="shared" si="1"/>
        <v>4117.1026623816488</v>
      </c>
      <c r="Q25" s="12">
        <f t="shared" si="2"/>
        <v>52.983517367740362</v>
      </c>
      <c r="R25" s="12">
        <f t="shared" si="3"/>
        <v>1.2869127081006675</v>
      </c>
      <c r="S25" s="12">
        <f t="shared" si="4"/>
        <v>388.3577765029417</v>
      </c>
      <c r="T25" s="12">
        <f t="shared" si="5"/>
        <v>10.732557952775055</v>
      </c>
    </row>
    <row r="26" spans="1:20">
      <c r="A26">
        <v>29</v>
      </c>
      <c r="B26" t="s">
        <v>179</v>
      </c>
      <c r="C26" t="s">
        <v>180</v>
      </c>
      <c r="D26" s="85" t="s">
        <v>97</v>
      </c>
      <c r="E26" s="76">
        <v>6126452</v>
      </c>
      <c r="F26" s="79">
        <f>VLOOKUP(C26,JHU!$B$2:$F$52,4,FALSE)</f>
        <v>253157</v>
      </c>
      <c r="G26" s="79">
        <f>VLOOKUP(C26,JHU!$B$2:$F$52,5,FALSE)</f>
        <v>3461</v>
      </c>
      <c r="H26" s="35">
        <f>VLOOKUP(D26,CVTracking!$B$5:$I$55,2,FALSE)</f>
        <v>243169</v>
      </c>
      <c r="I26" s="35">
        <f>VLOOKUP(D26,CVTracking!$B$5:$I$55,3,FALSE)</f>
        <v>0</v>
      </c>
      <c r="J26" s="35">
        <f>VLOOKUP(D26,CVTracking!$B$5:$I$55,4,FALSE)</f>
        <v>1435403</v>
      </c>
      <c r="K26" s="35">
        <f>VLOOKUP(D26,CVTracking!$B$5:$I$55,5,FALSE)</f>
        <v>0</v>
      </c>
      <c r="L26" s="35">
        <f t="shared" si="0"/>
        <v>1678572</v>
      </c>
      <c r="P26" s="12">
        <f t="shared" si="1"/>
        <v>4132.1959267778475</v>
      </c>
      <c r="Q26" s="12">
        <f t="shared" si="2"/>
        <v>56.492730213180479</v>
      </c>
      <c r="R26" s="12">
        <f t="shared" si="3"/>
        <v>1.3671358090038987</v>
      </c>
      <c r="S26" s="12">
        <f t="shared" si="4"/>
        <v>273.98761958797684</v>
      </c>
      <c r="T26" s="12">
        <f t="shared" si="5"/>
        <v>14.486658898158671</v>
      </c>
    </row>
    <row r="27" spans="1:20">
      <c r="A27">
        <v>28</v>
      </c>
      <c r="B27" t="s">
        <v>177</v>
      </c>
      <c r="C27" t="s">
        <v>178</v>
      </c>
      <c r="D27" s="85" t="s">
        <v>98</v>
      </c>
      <c r="E27" s="76">
        <v>2986530</v>
      </c>
      <c r="F27" s="79">
        <f>VLOOKUP(C27,JHU!$B$2:$F$52,4,FALSE)</f>
        <v>134898</v>
      </c>
      <c r="G27" s="79">
        <f>VLOOKUP(C27,JHU!$B$2:$F$52,5,FALSE)</f>
        <v>3545</v>
      </c>
      <c r="H27" s="35">
        <f>VLOOKUP(D27,CVTracking!$B$5:$I$55,2,FALSE)</f>
        <v>134898</v>
      </c>
      <c r="I27" s="35">
        <f>VLOOKUP(D27,CVTracking!$B$5:$I$55,3,FALSE)</f>
        <v>22288</v>
      </c>
      <c r="J27" s="35">
        <f>VLOOKUP(D27,CVTracking!$B$5:$I$55,4,FALSE)</f>
        <v>906991</v>
      </c>
      <c r="K27" s="35">
        <f>VLOOKUP(D27,CVTracking!$B$5:$I$55,5,FALSE)</f>
        <v>0</v>
      </c>
      <c r="L27" s="35">
        <f t="shared" si="0"/>
        <v>1064177</v>
      </c>
      <c r="P27" s="12">
        <f t="shared" si="1"/>
        <v>4516.8807947685109</v>
      </c>
      <c r="Q27" s="12">
        <f t="shared" si="2"/>
        <v>118.69962799637038</v>
      </c>
      <c r="R27" s="12">
        <f t="shared" si="3"/>
        <v>2.627911459028303</v>
      </c>
      <c r="S27" s="12">
        <f t="shared" si="4"/>
        <v>356.3255684690929</v>
      </c>
      <c r="T27" s="12">
        <f t="shared" si="5"/>
        <v>14.77066315096079</v>
      </c>
    </row>
    <row r="28" spans="1:20">
      <c r="A28">
        <v>30</v>
      </c>
      <c r="B28" t="s">
        <v>181</v>
      </c>
      <c r="C28" t="s">
        <v>182</v>
      </c>
      <c r="D28" s="85" t="s">
        <v>99</v>
      </c>
      <c r="E28" s="76">
        <v>1062305</v>
      </c>
      <c r="F28" s="79">
        <f>VLOOKUP(C28,JHU!$B$2:$F$52,4,FALSE)</f>
        <v>48027</v>
      </c>
      <c r="G28" s="79">
        <f>VLOOKUP(C28,JHU!$B$2:$F$52,5,FALSE)</f>
        <v>522</v>
      </c>
      <c r="H28" s="35">
        <f>VLOOKUP(D28,CVTracking!$B$5:$I$55,2,FALSE)</f>
        <v>48027</v>
      </c>
      <c r="I28" s="35">
        <f>VLOOKUP(D28,CVTracking!$B$5:$I$55,3,FALSE)</f>
        <v>0</v>
      </c>
      <c r="J28" s="35">
        <f>VLOOKUP(D28,CVTracking!$B$5:$I$55,4,FALSE)</f>
        <v>525307</v>
      </c>
      <c r="K28" s="35">
        <f>VLOOKUP(D28,CVTracking!$B$5:$I$55,5,FALSE)</f>
        <v>0</v>
      </c>
      <c r="L28" s="35">
        <f t="shared" si="0"/>
        <v>573334</v>
      </c>
      <c r="P28" s="12">
        <f t="shared" si="1"/>
        <v>4521.0179750636589</v>
      </c>
      <c r="Q28" s="12">
        <f t="shared" si="2"/>
        <v>49.138430111879359</v>
      </c>
      <c r="R28" s="12">
        <f t="shared" si="3"/>
        <v>1.086888625148354</v>
      </c>
      <c r="S28" s="12">
        <f t="shared" si="4"/>
        <v>539.70752279241844</v>
      </c>
      <c r="T28" s="12">
        <f t="shared" si="5"/>
        <v>8.3767925851249014</v>
      </c>
    </row>
    <row r="29" spans="1:20">
      <c r="A29">
        <v>37</v>
      </c>
      <c r="B29" t="s">
        <v>195</v>
      </c>
      <c r="C29" t="s">
        <v>196</v>
      </c>
      <c r="D29" s="85" t="s">
        <v>100</v>
      </c>
      <c r="E29" s="76">
        <v>10383620</v>
      </c>
      <c r="F29" s="79">
        <f>VLOOKUP(C29,JHU!$B$2:$F$52,4,FALSE)</f>
        <v>314207</v>
      </c>
      <c r="G29" s="79">
        <f>VLOOKUP(C29,JHU!$B$2:$F$52,5,FALSE)</f>
        <v>4814</v>
      </c>
      <c r="H29" s="35">
        <f>VLOOKUP(D29,CVTracking!$B$5:$I$55,2,FALSE)</f>
        <v>314207</v>
      </c>
      <c r="I29" s="35">
        <f>VLOOKUP(D29,CVTracking!$B$5:$I$55,3,FALSE)</f>
        <v>15146</v>
      </c>
      <c r="J29" s="35">
        <f>VLOOKUP(D29,CVTracking!$B$5:$I$55,4,FALSE)</f>
        <v>4345622</v>
      </c>
      <c r="K29" s="35">
        <f>VLOOKUP(D29,CVTracking!$B$5:$I$55,5,FALSE)</f>
        <v>0</v>
      </c>
      <c r="L29" s="35">
        <f t="shared" si="0"/>
        <v>4674975</v>
      </c>
      <c r="P29" s="12">
        <f t="shared" si="1"/>
        <v>3025.9870835026704</v>
      </c>
      <c r="Q29" s="12">
        <f t="shared" si="2"/>
        <v>46.361480870833098</v>
      </c>
      <c r="R29" s="12">
        <f t="shared" si="3"/>
        <v>1.5321109968905848</v>
      </c>
      <c r="S29" s="12">
        <f t="shared" si="4"/>
        <v>450.22593276718527</v>
      </c>
      <c r="T29" s="12">
        <f t="shared" si="5"/>
        <v>7.0450216311317178</v>
      </c>
    </row>
    <row r="30" spans="1:20">
      <c r="A30">
        <v>38</v>
      </c>
      <c r="B30" t="s">
        <v>197</v>
      </c>
      <c r="C30" t="s">
        <v>198</v>
      </c>
      <c r="D30" s="85" t="s">
        <v>101</v>
      </c>
      <c r="E30" s="76">
        <v>760077</v>
      </c>
      <c r="F30" s="79">
        <f>VLOOKUP(C30,JHU!$B$2:$F$52,4,FALSE)</f>
        <v>65549</v>
      </c>
      <c r="G30" s="79">
        <f>VLOOKUP(C30,JHU!$B$2:$F$52,5,FALSE)</f>
        <v>757</v>
      </c>
      <c r="H30" s="35">
        <f>VLOOKUP(D30,CVTracking!$B$5:$I$55,2,FALSE)</f>
        <v>64885</v>
      </c>
      <c r="I30" s="35">
        <f>VLOOKUP(D30,CVTracking!$B$5:$I$55,3,FALSE)</f>
        <v>0</v>
      </c>
      <c r="J30" s="35">
        <f>VLOOKUP(D30,CVTracking!$B$5:$I$55,4,FALSE)</f>
        <v>260606</v>
      </c>
      <c r="K30" s="35">
        <f>VLOOKUP(D30,CVTracking!$B$5:$I$55,5,FALSE)</f>
        <v>0</v>
      </c>
      <c r="L30" s="35">
        <f t="shared" si="0"/>
        <v>325491</v>
      </c>
      <c r="P30" s="12">
        <f t="shared" si="1"/>
        <v>8623.9946742237971</v>
      </c>
      <c r="Q30" s="12">
        <f t="shared" si="2"/>
        <v>99.59517259435556</v>
      </c>
      <c r="R30" s="12">
        <f t="shared" si="3"/>
        <v>1.1548612488367482</v>
      </c>
      <c r="S30" s="12">
        <f t="shared" si="4"/>
        <v>428.23424468836714</v>
      </c>
      <c r="T30" s="12">
        <f t="shared" si="5"/>
        <v>19.934498956960407</v>
      </c>
    </row>
    <row r="31" spans="1:20">
      <c r="A31">
        <v>31</v>
      </c>
      <c r="B31" t="s">
        <v>183</v>
      </c>
      <c r="C31" t="s">
        <v>184</v>
      </c>
      <c r="D31" s="85" t="s">
        <v>102</v>
      </c>
      <c r="E31" s="76">
        <v>1929268</v>
      </c>
      <c r="F31" s="79">
        <f>VLOOKUP(C31,JHU!$B$2:$F$52,4,FALSE)</f>
        <v>101601</v>
      </c>
      <c r="G31" s="79">
        <f>VLOOKUP(C31,JHU!$B$2:$F$52,5,FALSE)</f>
        <v>797</v>
      </c>
      <c r="H31" s="35">
        <f>VLOOKUP(D31,CVTracking!$B$5:$I$55,2,FALSE)</f>
        <v>98161</v>
      </c>
      <c r="I31" s="35">
        <f>VLOOKUP(D31,CVTracking!$B$5:$I$55,3,FALSE)</f>
        <v>0</v>
      </c>
      <c r="J31" s="35">
        <f>VLOOKUP(D31,CVTracking!$B$5:$I$55,4,FALSE)</f>
        <v>566819</v>
      </c>
      <c r="K31" s="35">
        <f>VLOOKUP(D31,CVTracking!$B$5:$I$55,5,FALSE)</f>
        <v>0</v>
      </c>
      <c r="L31" s="35">
        <f t="shared" si="0"/>
        <v>664980</v>
      </c>
      <c r="P31" s="12">
        <f t="shared" si="1"/>
        <v>5266.2978912209192</v>
      </c>
      <c r="Q31" s="12">
        <f t="shared" si="2"/>
        <v>41.311005002933754</v>
      </c>
      <c r="R31" s="12">
        <f t="shared" si="3"/>
        <v>0.78444109802068873</v>
      </c>
      <c r="S31" s="12">
        <f t="shared" si="4"/>
        <v>344.67995115245782</v>
      </c>
      <c r="T31" s="12">
        <f t="shared" si="5"/>
        <v>14.761496586363499</v>
      </c>
    </row>
    <row r="32" spans="1:20">
      <c r="A32">
        <v>33</v>
      </c>
      <c r="B32" t="s">
        <v>187</v>
      </c>
      <c r="C32" t="s">
        <v>188</v>
      </c>
      <c r="D32" s="85" t="s">
        <v>103</v>
      </c>
      <c r="E32" s="76">
        <v>1356458</v>
      </c>
      <c r="F32" s="79">
        <f>VLOOKUP(C32,JHU!$B$2:$F$52,4,FALSE)</f>
        <v>15040</v>
      </c>
      <c r="G32" s="79">
        <f>VLOOKUP(C32,JHU!$B$2:$F$52,5,FALSE)</f>
        <v>500</v>
      </c>
      <c r="H32" s="35">
        <f>VLOOKUP(D32,CVTracking!$B$5:$I$55,2,FALSE)</f>
        <v>15029</v>
      </c>
      <c r="I32" s="35">
        <f>VLOOKUP(D32,CVTracking!$B$5:$I$55,3,FALSE)</f>
        <v>0</v>
      </c>
      <c r="J32" s="35">
        <f>VLOOKUP(D32,CVTracking!$B$5:$I$55,4,FALSE)</f>
        <v>372579</v>
      </c>
      <c r="K32" s="35">
        <f>VLOOKUP(D32,CVTracking!$B$5:$I$55,5,FALSE)</f>
        <v>0</v>
      </c>
      <c r="L32" s="35">
        <f t="shared" si="0"/>
        <v>387608</v>
      </c>
      <c r="P32" s="12">
        <f t="shared" si="1"/>
        <v>1108.7700466951428</v>
      </c>
      <c r="Q32" s="12">
        <f t="shared" si="2"/>
        <v>36.860706339599162</v>
      </c>
      <c r="R32" s="12">
        <f t="shared" si="3"/>
        <v>3.3244680851063828</v>
      </c>
      <c r="S32" s="12">
        <f t="shared" si="4"/>
        <v>285.75009325758703</v>
      </c>
      <c r="T32" s="12">
        <f t="shared" si="5"/>
        <v>3.8773709520959319</v>
      </c>
    </row>
    <row r="33" spans="1:20">
      <c r="A33">
        <v>34</v>
      </c>
      <c r="B33" t="s">
        <v>189</v>
      </c>
      <c r="C33" t="s">
        <v>190</v>
      </c>
      <c r="D33" s="85" t="s">
        <v>104</v>
      </c>
      <c r="E33" s="76">
        <v>8908520</v>
      </c>
      <c r="F33" s="79">
        <f>VLOOKUP(C33,JHU!$B$2:$F$52,4,FALSE)</f>
        <v>281493</v>
      </c>
      <c r="G33" s="79">
        <f>VLOOKUP(C33,JHU!$B$2:$F$52,5,FALSE)</f>
        <v>16580</v>
      </c>
      <c r="H33" s="35">
        <f>VLOOKUP(D33,CVTracking!$B$5:$I$55,2,FALSE)</f>
        <v>281493</v>
      </c>
      <c r="I33" s="35">
        <f>VLOOKUP(D33,CVTracking!$B$5:$I$55,3,FALSE)</f>
        <v>0</v>
      </c>
      <c r="J33" s="35">
        <f>VLOOKUP(D33,CVTracking!$B$5:$I$55,4,FALSE)</f>
        <v>5059796</v>
      </c>
      <c r="K33" s="35">
        <f>VLOOKUP(D33,CVTracking!$B$5:$I$55,5,FALSE)</f>
        <v>0</v>
      </c>
      <c r="L33" s="35">
        <f t="shared" si="0"/>
        <v>5341289</v>
      </c>
      <c r="P33" s="12">
        <f t="shared" si="1"/>
        <v>3159.8177924054726</v>
      </c>
      <c r="Q33" s="12">
        <f t="shared" si="2"/>
        <v>186.11396730321084</v>
      </c>
      <c r="R33" s="12">
        <f t="shared" si="3"/>
        <v>5.8900221319890731</v>
      </c>
      <c r="S33" s="12">
        <f t="shared" si="4"/>
        <v>599.57086025512649</v>
      </c>
      <c r="T33" s="12">
        <f t="shared" si="5"/>
        <v>5.2701323594360838</v>
      </c>
    </row>
    <row r="34" spans="1:20">
      <c r="A34" s="13">
        <v>35</v>
      </c>
      <c r="B34" s="13" t="s">
        <v>191</v>
      </c>
      <c r="C34" s="13" t="s">
        <v>192</v>
      </c>
      <c r="D34" s="86" t="s">
        <v>105</v>
      </c>
      <c r="E34" s="46">
        <v>2101727</v>
      </c>
      <c r="F34" s="46">
        <f>VLOOKUP(C34,JHU!$B$2:$F$52,4,FALSE)</f>
        <v>65454</v>
      </c>
      <c r="G34" s="46">
        <f>VLOOKUP(C34,JHU!$B$2:$F$52,5,FALSE)</f>
        <v>1236</v>
      </c>
      <c r="H34" s="46">
        <f>VLOOKUP(D34,CVTracking!$B$5:$I$55,2,FALSE)</f>
        <v>64201</v>
      </c>
      <c r="I34" s="46">
        <f>VLOOKUP(D34,CVTracking!$B$5:$I$55,3,FALSE)</f>
        <v>0</v>
      </c>
      <c r="J34" s="46">
        <f>VLOOKUP(D34,CVTracking!$B$5:$I$55,4,FALSE)</f>
        <v>1308666</v>
      </c>
      <c r="K34" s="46">
        <f>VLOOKUP(D34,CVTracking!$B$5:$I$55,5,FALSE)</f>
        <v>0</v>
      </c>
      <c r="L34" s="46">
        <f t="shared" si="0"/>
        <v>1372867</v>
      </c>
      <c r="P34" s="80">
        <f t="shared" ref="P34:P53" si="6">F34/E34*100000</f>
        <v>3114.2960051424375</v>
      </c>
      <c r="Q34" s="80">
        <f t="shared" ref="Q34:Q53" si="7">G34/E34*100000</f>
        <v>58.808779636936677</v>
      </c>
      <c r="R34" s="80">
        <f t="shared" ref="R34:R53" si="8">G34/F34*100</f>
        <v>1.88834906957558</v>
      </c>
      <c r="S34" s="80">
        <f t="shared" ref="S34:S53" si="9">L34/E34*1000</f>
        <v>653.20900383351409</v>
      </c>
      <c r="T34" s="80">
        <f t="shared" si="5"/>
        <v>4.6764180361244021</v>
      </c>
    </row>
    <row r="35" spans="1:20">
      <c r="A35">
        <v>32</v>
      </c>
      <c r="B35" t="s">
        <v>185</v>
      </c>
      <c r="C35" t="s">
        <v>186</v>
      </c>
      <c r="D35" s="85" t="s">
        <v>106</v>
      </c>
      <c r="E35" s="76">
        <v>3034392</v>
      </c>
      <c r="F35" s="79">
        <f>VLOOKUP(C35,JHU!$B$2:$F$52,4,FALSE)</f>
        <v>122099</v>
      </c>
      <c r="G35" s="79">
        <f>VLOOKUP(C35,JHU!$B$2:$F$52,5,FALSE)</f>
        <v>1917</v>
      </c>
      <c r="H35" s="35">
        <f>VLOOKUP(D35,CVTracking!$B$5:$I$55,2,FALSE)</f>
        <v>122097</v>
      </c>
      <c r="I35" s="35">
        <f>VLOOKUP(D35,CVTracking!$B$5:$I$55,3,FALSE)</f>
        <v>0</v>
      </c>
      <c r="J35" s="35">
        <f>VLOOKUP(D35,CVTracking!$B$5:$I$55,4,FALSE)</f>
        <v>765062</v>
      </c>
      <c r="K35" s="35">
        <f>VLOOKUP(D35,CVTracking!$B$5:$I$55,5,FALSE)</f>
        <v>0</v>
      </c>
      <c r="L35" s="35">
        <f t="shared" si="0"/>
        <v>887159</v>
      </c>
      <c r="P35" s="12">
        <f t="shared" si="6"/>
        <v>4023.8373947729888</v>
      </c>
      <c r="Q35" s="12">
        <f t="shared" si="7"/>
        <v>63.175753165708322</v>
      </c>
      <c r="R35" s="12">
        <f t="shared" si="8"/>
        <v>1.5700374286439691</v>
      </c>
      <c r="S35" s="12">
        <f t="shared" si="9"/>
        <v>292.36796036899648</v>
      </c>
      <c r="T35" s="12">
        <f t="shared" si="5"/>
        <v>13.762696427585134</v>
      </c>
    </row>
    <row r="36" spans="1:20">
      <c r="A36">
        <v>36</v>
      </c>
      <c r="B36" t="s">
        <v>193</v>
      </c>
      <c r="C36" t="s">
        <v>194</v>
      </c>
      <c r="D36" s="85" t="s">
        <v>107</v>
      </c>
      <c r="E36" s="76">
        <v>19542209</v>
      </c>
      <c r="F36" s="79">
        <f>VLOOKUP(C36,JHU!$B$2:$F$52,4,FALSE)</f>
        <v>563690</v>
      </c>
      <c r="G36" s="79">
        <f>VLOOKUP(C36,JHU!$B$2:$F$52,5,FALSE)</f>
        <v>34054</v>
      </c>
      <c r="H36" s="35">
        <f>VLOOKUP(D36,CVTracking!$B$5:$I$55,2,FALSE)</f>
        <v>563690</v>
      </c>
      <c r="I36" s="35">
        <f>VLOOKUP(D36,CVTracking!$B$5:$I$55,3,FALSE)</f>
        <v>0</v>
      </c>
      <c r="J36" s="35">
        <f>VLOOKUP(D36,CVTracking!$B$5:$I$55,4,FALSE)</f>
        <v>16313153</v>
      </c>
      <c r="K36" s="35">
        <f>VLOOKUP(D36,CVTracking!$B$5:$I$55,5,FALSE)</f>
        <v>0</v>
      </c>
      <c r="L36" s="35">
        <f t="shared" si="0"/>
        <v>16876843</v>
      </c>
      <c r="P36" s="12">
        <f t="shared" si="6"/>
        <v>2884.4743191519447</v>
      </c>
      <c r="Q36" s="12">
        <f t="shared" si="7"/>
        <v>174.2587033021702</v>
      </c>
      <c r="R36" s="12">
        <f t="shared" si="8"/>
        <v>6.0412638152175839</v>
      </c>
      <c r="S36" s="12">
        <f t="shared" si="9"/>
        <v>863.60978945624822</v>
      </c>
      <c r="T36" s="12">
        <f t="shared" si="5"/>
        <v>3.3400204054751232</v>
      </c>
    </row>
    <row r="37" spans="1:20">
      <c r="A37">
        <v>39</v>
      </c>
      <c r="B37" t="s">
        <v>199</v>
      </c>
      <c r="C37" t="s">
        <v>200</v>
      </c>
      <c r="D37" s="85" t="s">
        <v>108</v>
      </c>
      <c r="E37" s="76">
        <v>11689442</v>
      </c>
      <c r="F37" s="79">
        <f>VLOOKUP(C37,JHU!$B$2:$F$52,4,FALSE)</f>
        <v>305364</v>
      </c>
      <c r="G37" s="79">
        <f>VLOOKUP(C37,JHU!$B$2:$F$52,5,FALSE)</f>
        <v>5742</v>
      </c>
      <c r="H37" s="35">
        <f>VLOOKUP(D37,CVTracking!$B$5:$I$55,2,FALSE)</f>
        <v>305364</v>
      </c>
      <c r="I37" s="35">
        <f>VLOOKUP(D37,CVTracking!$B$5:$I$55,3,FALSE)</f>
        <v>15771</v>
      </c>
      <c r="J37" s="35">
        <f>VLOOKUP(D37,CVTracking!$B$5:$I$55,4,FALSE)</f>
        <v>5013475</v>
      </c>
      <c r="K37" s="35">
        <f>VLOOKUP(D37,CVTracking!$B$5:$I$55,5,FALSE)</f>
        <v>0</v>
      </c>
      <c r="L37" s="35">
        <f t="shared" si="0"/>
        <v>5334610</v>
      </c>
      <c r="P37" s="12">
        <f t="shared" si="6"/>
        <v>2612.30604506186</v>
      </c>
      <c r="Q37" s="12">
        <f t="shared" si="7"/>
        <v>49.121249756831844</v>
      </c>
      <c r="R37" s="12">
        <f t="shared" si="8"/>
        <v>1.8803788265807364</v>
      </c>
      <c r="S37" s="12">
        <f t="shared" si="9"/>
        <v>456.36139004753181</v>
      </c>
      <c r="T37" s="12">
        <f t="shared" si="5"/>
        <v>6.0198402507399793</v>
      </c>
    </row>
    <row r="38" spans="1:20">
      <c r="A38">
        <v>40</v>
      </c>
      <c r="B38" t="s">
        <v>201</v>
      </c>
      <c r="C38" t="s">
        <v>202</v>
      </c>
      <c r="D38" s="85" t="s">
        <v>109</v>
      </c>
      <c r="E38" s="76">
        <v>3943079</v>
      </c>
      <c r="F38" s="79">
        <f>VLOOKUP(C38,JHU!$B$2:$F$52,4,FALSE)</f>
        <v>156857</v>
      </c>
      <c r="G38" s="79">
        <f>VLOOKUP(C38,JHU!$B$2:$F$52,5,FALSE)</f>
        <v>1538</v>
      </c>
      <c r="H38" s="35">
        <f>VLOOKUP(D38,CVTracking!$B$5:$I$55,2,FALSE)</f>
        <v>156857</v>
      </c>
      <c r="I38" s="35">
        <f>VLOOKUP(D38,CVTracking!$B$5:$I$55,3,FALSE)</f>
        <v>0</v>
      </c>
      <c r="J38" s="35">
        <f>VLOOKUP(D38,CVTracking!$B$5:$I$55,4,FALSE)</f>
        <v>1653599</v>
      </c>
      <c r="K38" s="35">
        <f>VLOOKUP(D38,CVTracking!$B$5:$I$55,5,FALSE)</f>
        <v>7999</v>
      </c>
      <c r="L38" s="35">
        <f t="shared" si="0"/>
        <v>1818455</v>
      </c>
      <c r="P38" s="12">
        <f t="shared" si="6"/>
        <v>3978.0334099316806</v>
      </c>
      <c r="Q38" s="12">
        <f t="shared" si="7"/>
        <v>39.00505163604381</v>
      </c>
      <c r="R38" s="12">
        <f t="shared" si="8"/>
        <v>0.98051091121212319</v>
      </c>
      <c r="S38" s="12">
        <f t="shared" si="9"/>
        <v>461.17640554500684</v>
      </c>
      <c r="T38" s="12">
        <f t="shared" si="5"/>
        <v>8.6639498557269548</v>
      </c>
    </row>
    <row r="39" spans="1:20">
      <c r="A39">
        <v>41</v>
      </c>
      <c r="B39" t="s">
        <v>203</v>
      </c>
      <c r="C39" t="s">
        <v>204</v>
      </c>
      <c r="D39" s="85" t="s">
        <v>110</v>
      </c>
      <c r="E39" s="76">
        <v>4190713</v>
      </c>
      <c r="F39" s="79">
        <f>VLOOKUP(C39,JHU!$B$2:$F$52,4,FALSE)</f>
        <v>57646</v>
      </c>
      <c r="G39" s="79">
        <f>VLOOKUP(C39,JHU!$B$2:$F$52,5,FALSE)</f>
        <v>765</v>
      </c>
      <c r="H39" s="35">
        <f>VLOOKUP(D39,CVTracking!$B$5:$I$55,2,FALSE)</f>
        <v>57646</v>
      </c>
      <c r="I39" s="35">
        <f>VLOOKUP(D39,CVTracking!$B$5:$I$55,3,FALSE)</f>
        <v>2851</v>
      </c>
      <c r="J39" s="35">
        <f>VLOOKUP(D39,CVTracking!$B$5:$I$55,4,FALSE)</f>
        <v>905336</v>
      </c>
      <c r="K39" s="35">
        <f>VLOOKUP(D39,CVTracking!$B$5:$I$55,5,FALSE)</f>
        <v>0</v>
      </c>
      <c r="L39" s="35">
        <f t="shared" si="0"/>
        <v>965833</v>
      </c>
      <c r="P39" s="12">
        <f t="shared" si="6"/>
        <v>1375.5654467390154</v>
      </c>
      <c r="Q39" s="12">
        <f t="shared" si="7"/>
        <v>18.254650223005012</v>
      </c>
      <c r="R39" s="12">
        <f t="shared" si="8"/>
        <v>1.327065190993304</v>
      </c>
      <c r="S39" s="12">
        <f t="shared" si="9"/>
        <v>230.4698508344523</v>
      </c>
      <c r="T39" s="12">
        <f t="shared" si="5"/>
        <v>6.2637122566737728</v>
      </c>
    </row>
    <row r="40" spans="1:20">
      <c r="A40">
        <v>42</v>
      </c>
      <c r="B40" t="s">
        <v>205</v>
      </c>
      <c r="C40" t="s">
        <v>206</v>
      </c>
      <c r="D40" s="85" t="s">
        <v>111</v>
      </c>
      <c r="E40" s="76">
        <v>12807060</v>
      </c>
      <c r="F40" s="79">
        <f>VLOOKUP(C40,JHU!$B$2:$F$52,4,FALSE)</f>
        <v>275235</v>
      </c>
      <c r="G40" s="79">
        <f>VLOOKUP(C40,JHU!$B$2:$F$52,5,FALSE)</f>
        <v>9310</v>
      </c>
      <c r="H40" s="35">
        <f>VLOOKUP(D40,CVTracking!$B$5:$I$55,2,FALSE)</f>
        <v>269613</v>
      </c>
      <c r="I40" s="35">
        <f>VLOOKUP(D40,CVTracking!$B$5:$I$55,3,FALSE)</f>
        <v>16480</v>
      </c>
      <c r="J40" s="35">
        <f>VLOOKUP(D40,CVTracking!$B$5:$I$55,4,FALSE)</f>
        <v>2573621</v>
      </c>
      <c r="K40" s="35">
        <f>VLOOKUP(D40,CVTracking!$B$5:$I$55,5,FALSE)</f>
        <v>0</v>
      </c>
      <c r="L40" s="35">
        <f t="shared" si="0"/>
        <v>2859714</v>
      </c>
      <c r="P40" s="12">
        <f t="shared" si="6"/>
        <v>2149.0880811052652</v>
      </c>
      <c r="Q40" s="12">
        <f t="shared" si="7"/>
        <v>72.694279561429397</v>
      </c>
      <c r="R40" s="12">
        <f t="shared" si="8"/>
        <v>3.3825639907715228</v>
      </c>
      <c r="S40" s="12">
        <f t="shared" si="9"/>
        <v>223.29199675803815</v>
      </c>
      <c r="T40" s="12">
        <f t="shared" si="5"/>
        <v>10.004252173469096</v>
      </c>
    </row>
    <row r="41" spans="1:20">
      <c r="A41">
        <v>44</v>
      </c>
      <c r="B41" t="s">
        <v>207</v>
      </c>
      <c r="C41" t="s">
        <v>208</v>
      </c>
      <c r="D41" s="85" t="s">
        <v>112</v>
      </c>
      <c r="E41" s="76">
        <v>1057315</v>
      </c>
      <c r="F41" s="79">
        <f>VLOOKUP(C41,JHU!$B$2:$F$52,4,FALSE)</f>
        <v>43923</v>
      </c>
      <c r="G41" s="79">
        <f>VLOOKUP(C41,JHU!$B$2:$F$52,5,FALSE)</f>
        <v>1270</v>
      </c>
      <c r="H41" s="35">
        <f>VLOOKUP(D41,CVTracking!$B$5:$I$55,2,FALSE)</f>
        <v>43923</v>
      </c>
      <c r="I41" s="35">
        <f>VLOOKUP(D41,CVTracking!$B$5:$I$55,3,FALSE)</f>
        <v>0</v>
      </c>
      <c r="J41" s="35">
        <f>VLOOKUP(D41,CVTracking!$B$5:$I$55,4,FALSE)</f>
        <v>441477</v>
      </c>
      <c r="K41" s="35">
        <f>VLOOKUP(D41,CVTracking!$B$5:$I$55,5,FALSE)</f>
        <v>0</v>
      </c>
      <c r="L41" s="35">
        <f t="shared" si="0"/>
        <v>485400</v>
      </c>
      <c r="P41" s="12">
        <f t="shared" si="6"/>
        <v>4154.2019171202528</v>
      </c>
      <c r="Q41" s="12">
        <f t="shared" si="7"/>
        <v>120.11557577448538</v>
      </c>
      <c r="R41" s="12">
        <f t="shared" si="8"/>
        <v>2.8914236277121326</v>
      </c>
      <c r="S41" s="12">
        <f t="shared" si="9"/>
        <v>459.08740536169444</v>
      </c>
      <c r="T41" s="12">
        <f t="shared" si="5"/>
        <v>9.0488257107540182</v>
      </c>
    </row>
    <row r="42" spans="1:20">
      <c r="A42">
        <v>45</v>
      </c>
      <c r="B42" t="s">
        <v>209</v>
      </c>
      <c r="C42" t="s">
        <v>210</v>
      </c>
      <c r="D42" s="85" t="s">
        <v>113</v>
      </c>
      <c r="E42" s="76">
        <v>5084127</v>
      </c>
      <c r="F42" s="79">
        <f>VLOOKUP(C42,JHU!$B$2:$F$52,4,FALSE)</f>
        <v>196617</v>
      </c>
      <c r="G42" s="79">
        <f>VLOOKUP(C42,JHU!$B$2:$F$52,5,FALSE)</f>
        <v>4143</v>
      </c>
      <c r="H42" s="35">
        <f>VLOOKUP(D42,CVTracking!$B$5:$I$55,2,FALSE)</f>
        <v>196617</v>
      </c>
      <c r="I42" s="35">
        <f>VLOOKUP(D42,CVTracking!$B$5:$I$55,3,FALSE)</f>
        <v>11227</v>
      </c>
      <c r="J42" s="35">
        <f>VLOOKUP(D42,CVTracking!$B$5:$I$55,4,FALSE)</f>
        <v>1908916</v>
      </c>
      <c r="K42" s="35">
        <f>VLOOKUP(D42,CVTracking!$B$5:$I$55,5,FALSE)</f>
        <v>0</v>
      </c>
      <c r="L42" s="35">
        <f t="shared" si="0"/>
        <v>2116760</v>
      </c>
      <c r="P42" s="12">
        <f t="shared" si="6"/>
        <v>3867.271608282012</v>
      </c>
      <c r="Q42" s="12">
        <f t="shared" si="7"/>
        <v>81.488916386235047</v>
      </c>
      <c r="R42" s="12">
        <f t="shared" si="8"/>
        <v>2.10714231221105</v>
      </c>
      <c r="S42" s="12">
        <f t="shared" si="9"/>
        <v>416.34679857525197</v>
      </c>
      <c r="T42" s="12">
        <f t="shared" si="5"/>
        <v>9.818968612407641</v>
      </c>
    </row>
    <row r="43" spans="1:20">
      <c r="A43">
        <v>46</v>
      </c>
      <c r="B43" t="s">
        <v>211</v>
      </c>
      <c r="C43" t="s">
        <v>212</v>
      </c>
      <c r="D43" s="85" t="s">
        <v>114</v>
      </c>
      <c r="E43" s="76">
        <v>882235</v>
      </c>
      <c r="F43" s="79">
        <f>VLOOKUP(C43,JHU!$B$2:$F$52,4,FALSE)</f>
        <v>66278</v>
      </c>
      <c r="G43" s="79">
        <f>VLOOKUP(C43,JHU!$B$2:$F$52,5,FALSE)</f>
        <v>644</v>
      </c>
      <c r="H43" s="35">
        <f>VLOOKUP(D43,CVTracking!$B$5:$I$55,2,FALSE)</f>
        <v>66278</v>
      </c>
      <c r="I43" s="35">
        <f>VLOOKUP(D43,CVTracking!$B$5:$I$55,3,FALSE)</f>
        <v>3757</v>
      </c>
      <c r="J43" s="35">
        <f>VLOOKUP(D43,CVTracking!$B$5:$I$55,4,FALSE)</f>
        <v>229869</v>
      </c>
      <c r="K43" s="35">
        <f>VLOOKUP(D43,CVTracking!$B$5:$I$55,5,FALSE)</f>
        <v>0</v>
      </c>
      <c r="L43" s="35">
        <f t="shared" si="0"/>
        <v>299904</v>
      </c>
      <c r="P43" s="12">
        <f t="shared" si="6"/>
        <v>7512.5108389488059</v>
      </c>
      <c r="Q43" s="12">
        <f t="shared" si="7"/>
        <v>72.996423855321993</v>
      </c>
      <c r="R43" s="12">
        <f t="shared" si="8"/>
        <v>0.97166480581791848</v>
      </c>
      <c r="S43" s="12">
        <f t="shared" si="9"/>
        <v>339.93663819730568</v>
      </c>
      <c r="T43" s="12">
        <f t="shared" si="5"/>
        <v>23.352472791293213</v>
      </c>
    </row>
    <row r="44" spans="1:20">
      <c r="A44">
        <v>47</v>
      </c>
      <c r="B44" t="s">
        <v>213</v>
      </c>
      <c r="C44" t="s">
        <v>214</v>
      </c>
      <c r="D44" s="85" t="s">
        <v>115</v>
      </c>
      <c r="E44" s="76">
        <v>6770010</v>
      </c>
      <c r="F44" s="79">
        <f>VLOOKUP(C44,JHU!$B$2:$F$52,4,FALSE)</f>
        <v>318888</v>
      </c>
      <c r="G44" s="79">
        <f>VLOOKUP(C44,JHU!$B$2:$F$52,5,FALSE)</f>
        <v>3923</v>
      </c>
      <c r="H44" s="35">
        <f>VLOOKUP(D44,CVTracking!$B$5:$I$55,2,FALSE)</f>
        <v>318888</v>
      </c>
      <c r="I44" s="35">
        <f>VLOOKUP(D44,CVTracking!$B$5:$I$55,3,FALSE)</f>
        <v>22234</v>
      </c>
      <c r="J44" s="35">
        <f>VLOOKUP(D44,CVTracking!$B$5:$I$55,4,FALSE)</f>
        <v>3842958</v>
      </c>
      <c r="K44" s="35">
        <f>VLOOKUP(D44,CVTracking!$B$5:$I$55,5,FALSE)</f>
        <v>0</v>
      </c>
      <c r="L44" s="35">
        <f t="shared" si="0"/>
        <v>4184080</v>
      </c>
      <c r="P44" s="12">
        <f t="shared" si="6"/>
        <v>4710.3032344117664</v>
      </c>
      <c r="Q44" s="12">
        <f t="shared" si="7"/>
        <v>57.946738631109852</v>
      </c>
      <c r="R44" s="12">
        <f t="shared" si="8"/>
        <v>1.2302124883971801</v>
      </c>
      <c r="S44" s="12">
        <f t="shared" si="9"/>
        <v>618.03158340977336</v>
      </c>
      <c r="T44" s="12">
        <f t="shared" si="5"/>
        <v>8.1528555859352601</v>
      </c>
    </row>
    <row r="45" spans="1:20">
      <c r="A45">
        <v>48</v>
      </c>
      <c r="B45" t="s">
        <v>215</v>
      </c>
      <c r="C45" t="s">
        <v>216</v>
      </c>
      <c r="D45" s="85" t="s">
        <v>116</v>
      </c>
      <c r="E45" s="76">
        <v>28701845</v>
      </c>
      <c r="F45" s="79">
        <f>VLOOKUP(C45,JHU!$B$2:$F$52,4,FALSE)</f>
        <v>1066918</v>
      </c>
      <c r="G45" s="79">
        <f>VLOOKUP(C45,JHU!$B$2:$F$52,5,FALSE)</f>
        <v>20032</v>
      </c>
      <c r="H45" s="35">
        <f>VLOOKUP(D45,CVTracking!$B$5:$I$55,2,FALSE)</f>
        <v>1027889</v>
      </c>
      <c r="I45" s="35">
        <f>VLOOKUP(D45,CVTracking!$B$5:$I$55,3,FALSE)</f>
        <v>0</v>
      </c>
      <c r="J45" s="35">
        <f>VLOOKUP(D45,CVTracking!$B$5:$I$55,4,FALSE)</f>
        <v>8350722</v>
      </c>
      <c r="K45" s="35">
        <f>VLOOKUP(D45,CVTracking!$B$5:$I$55,5,FALSE)</f>
        <v>0</v>
      </c>
      <c r="L45" s="35">
        <f t="shared" si="0"/>
        <v>9378611</v>
      </c>
      <c r="P45" s="12">
        <f t="shared" si="6"/>
        <v>3717.245354784684</v>
      </c>
      <c r="Q45" s="12">
        <f t="shared" si="7"/>
        <v>69.793422687635584</v>
      </c>
      <c r="R45" s="12">
        <f t="shared" si="8"/>
        <v>1.8775576004903844</v>
      </c>
      <c r="S45" s="12">
        <f t="shared" si="9"/>
        <v>326.75986508881221</v>
      </c>
      <c r="T45" s="12">
        <f t="shared" si="5"/>
        <v>10.959927861385871</v>
      </c>
    </row>
    <row r="46" spans="1:20">
      <c r="A46">
        <v>49</v>
      </c>
      <c r="B46" t="s">
        <v>217</v>
      </c>
      <c r="C46" t="s">
        <v>218</v>
      </c>
      <c r="D46" s="85" t="s">
        <v>117</v>
      </c>
      <c r="E46" s="76">
        <v>3161105</v>
      </c>
      <c r="F46" s="79">
        <f>VLOOKUP(C46,JHU!$B$2:$F$52,4,FALSE)</f>
        <v>155779</v>
      </c>
      <c r="G46" s="79">
        <f>VLOOKUP(C46,JHU!$B$2:$F$52,5,FALSE)</f>
        <v>723</v>
      </c>
      <c r="H46" s="35">
        <f>VLOOKUP(D46,CVTracking!$B$5:$I$55,2,FALSE)</f>
        <v>155779</v>
      </c>
      <c r="I46" s="35">
        <f>VLOOKUP(D46,CVTracking!$B$5:$I$55,3,FALSE)</f>
        <v>0</v>
      </c>
      <c r="J46" s="35">
        <f>VLOOKUP(D46,CVTracking!$B$5:$I$55,4,FALSE)</f>
        <v>1042778</v>
      </c>
      <c r="K46" s="35">
        <f>VLOOKUP(D46,CVTracking!$B$5:$I$55,5,FALSE)</f>
        <v>0</v>
      </c>
      <c r="L46" s="35">
        <f t="shared" si="0"/>
        <v>1198557</v>
      </c>
      <c r="P46" s="12">
        <f t="shared" si="6"/>
        <v>4927.991952181279</v>
      </c>
      <c r="Q46" s="12">
        <f t="shared" si="7"/>
        <v>22.871748961201856</v>
      </c>
      <c r="R46" s="12">
        <f t="shared" si="8"/>
        <v>0.46411904043548874</v>
      </c>
      <c r="S46" s="12">
        <f t="shared" si="9"/>
        <v>379.15760469835709</v>
      </c>
      <c r="T46" s="12">
        <f t="shared" si="5"/>
        <v>12.997212481342146</v>
      </c>
    </row>
    <row r="47" spans="1:20">
      <c r="A47">
        <v>51</v>
      </c>
      <c r="B47" t="s">
        <v>221</v>
      </c>
      <c r="C47" t="s">
        <v>222</v>
      </c>
      <c r="D47" s="85" t="s">
        <v>118</v>
      </c>
      <c r="E47" s="76">
        <v>8517685</v>
      </c>
      <c r="F47" s="79">
        <f>VLOOKUP(C47,JHU!$B$2:$F$52,4,FALSE)</f>
        <v>204637</v>
      </c>
      <c r="G47" s="79">
        <f>VLOOKUP(C47,JHU!$B$2:$F$52,5,FALSE)</f>
        <v>3806</v>
      </c>
      <c r="H47" s="35">
        <f>VLOOKUP(D47,CVTracking!$B$5:$I$55,2,FALSE)</f>
        <v>204637</v>
      </c>
      <c r="I47" s="35">
        <f>VLOOKUP(D47,CVTracking!$B$5:$I$55,3,FALSE)</f>
        <v>19112</v>
      </c>
      <c r="J47" s="35">
        <f>VLOOKUP(D47,CVTracking!$B$5:$I$55,4,FALSE)</f>
        <v>2752608</v>
      </c>
      <c r="K47" s="35">
        <f>VLOOKUP(D47,CVTracking!$B$5:$I$55,5,FALSE)</f>
        <v>266</v>
      </c>
      <c r="L47" s="35">
        <f t="shared" si="0"/>
        <v>2976623</v>
      </c>
      <c r="P47" s="12">
        <f t="shared" si="6"/>
        <v>2402.4955137458123</v>
      </c>
      <c r="Q47" s="12">
        <f t="shared" si="7"/>
        <v>44.683502618375769</v>
      </c>
      <c r="R47" s="12">
        <f t="shared" si="8"/>
        <v>1.8598787120608689</v>
      </c>
      <c r="S47" s="12">
        <f t="shared" si="9"/>
        <v>349.46385079983588</v>
      </c>
      <c r="T47" s="12">
        <f t="shared" si="5"/>
        <v>7.5175457782786141</v>
      </c>
    </row>
    <row r="48" spans="1:20">
      <c r="A48">
        <v>50</v>
      </c>
      <c r="B48" t="s">
        <v>219</v>
      </c>
      <c r="C48" t="s">
        <v>220</v>
      </c>
      <c r="D48" s="85" t="s">
        <v>119</v>
      </c>
      <c r="E48" s="76">
        <v>626299</v>
      </c>
      <c r="F48" s="79">
        <f>VLOOKUP(C48,JHU!$B$2:$F$52,4,FALSE)</f>
        <v>3008</v>
      </c>
      <c r="G48" s="79">
        <f>VLOOKUP(C48,JHU!$B$2:$F$52,5,FALSE)</f>
        <v>59</v>
      </c>
      <c r="H48" s="35">
        <f>VLOOKUP(D48,CVTracking!$B$5:$I$55,2,FALSE)</f>
        <v>3008</v>
      </c>
      <c r="I48" s="35">
        <f>VLOOKUP(D48,CVTracking!$B$5:$I$55,3,FALSE)</f>
        <v>0</v>
      </c>
      <c r="J48" s="35">
        <f>VLOOKUP(D48,CVTracking!$B$5:$I$55,4,FALSE)</f>
        <v>198168</v>
      </c>
      <c r="K48" s="35">
        <f>VLOOKUP(D48,CVTracking!$B$5:$I$55,5,FALSE)</f>
        <v>0</v>
      </c>
      <c r="L48" s="35">
        <f t="shared" si="0"/>
        <v>201176</v>
      </c>
      <c r="P48" s="12">
        <f t="shared" si="6"/>
        <v>480.28178234357711</v>
      </c>
      <c r="Q48" s="12">
        <f t="shared" si="7"/>
        <v>9.4204205978294713</v>
      </c>
      <c r="R48" s="12">
        <f t="shared" si="8"/>
        <v>1.9614361702127658</v>
      </c>
      <c r="S48" s="12">
        <f t="shared" si="9"/>
        <v>321.21398884558334</v>
      </c>
      <c r="T48" s="12">
        <f t="shared" si="5"/>
        <v>1.4952081759255578</v>
      </c>
    </row>
    <row r="49" spans="1:20">
      <c r="A49">
        <v>53</v>
      </c>
      <c r="B49" t="s">
        <v>223</v>
      </c>
      <c r="C49" t="s">
        <v>224</v>
      </c>
      <c r="D49" s="85" t="s">
        <v>120</v>
      </c>
      <c r="E49" s="76">
        <v>7535591</v>
      </c>
      <c r="F49" s="79">
        <f>VLOOKUP(C49,JHU!$B$2:$F$52,4,FALSE)</f>
        <v>131532</v>
      </c>
      <c r="G49" s="79">
        <f>VLOOKUP(C49,JHU!$B$2:$F$52,5,FALSE)</f>
        <v>2548</v>
      </c>
      <c r="H49" s="35">
        <f>VLOOKUP(D49,CVTracking!$B$5:$I$55,2,FALSE)</f>
        <v>130040</v>
      </c>
      <c r="I49" s="35">
        <f>VLOOKUP(D49,CVTracking!$B$5:$I$55,3,FALSE)</f>
        <v>0</v>
      </c>
      <c r="J49" s="35">
        <f>VLOOKUP(D49,CVTracking!$B$5:$I$55,4,FALSE)</f>
        <v>2648055</v>
      </c>
      <c r="K49" s="35">
        <f>VLOOKUP(D49,CVTracking!$B$5:$I$55,5,FALSE)</f>
        <v>0</v>
      </c>
      <c r="L49" s="35">
        <f t="shared" si="0"/>
        <v>2778095</v>
      </c>
      <c r="P49" s="12">
        <f t="shared" si="6"/>
        <v>1745.4768975651677</v>
      </c>
      <c r="Q49" s="12">
        <f t="shared" si="7"/>
        <v>33.812875459934062</v>
      </c>
      <c r="R49" s="12">
        <f t="shared" si="8"/>
        <v>1.9371711826779794</v>
      </c>
      <c r="S49" s="12">
        <f t="shared" si="9"/>
        <v>368.66318779774537</v>
      </c>
      <c r="T49" s="12">
        <f t="shared" si="5"/>
        <v>4.6809054405986839</v>
      </c>
    </row>
    <row r="50" spans="1:20">
      <c r="A50">
        <v>55</v>
      </c>
      <c r="B50" t="s">
        <v>227</v>
      </c>
      <c r="C50" t="s">
        <v>228</v>
      </c>
      <c r="D50" s="85" t="s">
        <v>121</v>
      </c>
      <c r="E50" s="76">
        <v>5813568</v>
      </c>
      <c r="F50" s="79">
        <f>VLOOKUP(C50,JHU!$B$2:$F$52,4,FALSE)</f>
        <v>334562</v>
      </c>
      <c r="G50" s="79">
        <f>VLOOKUP(C50,JHU!$B$2:$F$52,5,FALSE)</f>
        <v>2764</v>
      </c>
      <c r="H50" s="35">
        <f>VLOOKUP(D50,CVTracking!$B$5:$I$55,2,FALSE)</f>
        <v>334562</v>
      </c>
      <c r="I50" s="35">
        <f>VLOOKUP(D50,CVTracking!$B$5:$I$55,3,FALSE)</f>
        <v>17804</v>
      </c>
      <c r="J50" s="35">
        <f>VLOOKUP(D50,CVTracking!$B$5:$I$55,4,FALSE)</f>
        <v>2009148</v>
      </c>
      <c r="K50" s="35">
        <f>VLOOKUP(D50,CVTracking!$B$5:$I$55,5,FALSE)</f>
        <v>197</v>
      </c>
      <c r="L50" s="35">
        <f t="shared" si="0"/>
        <v>2361711</v>
      </c>
      <c r="P50" s="12">
        <f t="shared" si="6"/>
        <v>5754.8479694397656</v>
      </c>
      <c r="Q50" s="12">
        <f t="shared" si="7"/>
        <v>47.543952354216898</v>
      </c>
      <c r="R50" s="12">
        <f t="shared" si="8"/>
        <v>0.82615479343141185</v>
      </c>
      <c r="S50" s="12">
        <f t="shared" si="9"/>
        <v>406.24122741834276</v>
      </c>
      <c r="T50" s="12">
        <f t="shared" si="5"/>
        <v>14.921190388877644</v>
      </c>
    </row>
    <row r="51" spans="1:20">
      <c r="A51">
        <v>54</v>
      </c>
      <c r="B51" t="s">
        <v>225</v>
      </c>
      <c r="C51" t="s">
        <v>226</v>
      </c>
      <c r="D51" s="85" t="s">
        <v>122</v>
      </c>
      <c r="E51" s="76">
        <v>1805832</v>
      </c>
      <c r="F51" s="79">
        <f>VLOOKUP(C51,JHU!$B$2:$F$52,4,FALSE)</f>
        <v>34460</v>
      </c>
      <c r="G51" s="79">
        <f>VLOOKUP(C51,JHU!$B$2:$F$52,5,FALSE)</f>
        <v>585</v>
      </c>
      <c r="H51" s="35">
        <f>VLOOKUP(D51,CVTracking!$B$5:$I$55,2,FALSE)</f>
        <v>34460</v>
      </c>
      <c r="I51" s="35">
        <f>VLOOKUP(D51,CVTracking!$B$5:$I$55,3,FALSE)</f>
        <v>4076</v>
      </c>
      <c r="J51" s="35">
        <f>VLOOKUP(D51,CVTracking!$B$5:$I$55,4,FALSE)</f>
        <v>904451</v>
      </c>
      <c r="K51" s="35">
        <f>VLOOKUP(D51,CVTracking!$B$5:$I$55,5,FALSE)</f>
        <v>0</v>
      </c>
      <c r="L51" s="35">
        <f t="shared" si="0"/>
        <v>942987</v>
      </c>
      <c r="P51" s="12">
        <f t="shared" si="6"/>
        <v>1908.2616766122208</v>
      </c>
      <c r="Q51" s="12">
        <f t="shared" si="7"/>
        <v>32.395040070172641</v>
      </c>
      <c r="R51" s="12">
        <f t="shared" si="8"/>
        <v>1.6976204294834591</v>
      </c>
      <c r="S51" s="12">
        <f t="shared" si="9"/>
        <v>522.18977180601519</v>
      </c>
      <c r="T51" s="12">
        <f t="shared" si="5"/>
        <v>4.0865886804378002</v>
      </c>
    </row>
    <row r="52" spans="1:20">
      <c r="A52">
        <v>56</v>
      </c>
      <c r="B52" t="s">
        <v>229</v>
      </c>
      <c r="C52" t="s">
        <v>230</v>
      </c>
      <c r="D52" s="85" t="s">
        <v>123</v>
      </c>
      <c r="E52" s="76">
        <v>577737</v>
      </c>
      <c r="F52" s="79">
        <f>VLOOKUP(C52,JHU!$B$2:$F$52,4,FALSE)</f>
        <v>23193</v>
      </c>
      <c r="G52" s="79">
        <f>VLOOKUP(C52,JHU!$B$2:$F$52,5,FALSE)</f>
        <v>144</v>
      </c>
      <c r="H52" s="35">
        <f>VLOOKUP(D52,CVTracking!$B$5:$I$55,2,FALSE)</f>
        <v>23193</v>
      </c>
      <c r="I52" s="35">
        <f>VLOOKUP(D52,CVTracking!$B$5:$I$55,3,FALSE)</f>
        <v>3308</v>
      </c>
      <c r="J52" s="35">
        <f>VLOOKUP(D52,CVTracking!$B$5:$I$55,4,FALSE)</f>
        <v>130208</v>
      </c>
      <c r="K52" s="35">
        <f>VLOOKUP(D52,CVTracking!$B$5:$I$55,5,FALSE)</f>
        <v>0</v>
      </c>
      <c r="L52" s="35">
        <f t="shared" si="0"/>
        <v>156709</v>
      </c>
      <c r="P52" s="12">
        <f t="shared" si="6"/>
        <v>4014.4564049039614</v>
      </c>
      <c r="Q52" s="12">
        <f t="shared" si="7"/>
        <v>24.924836041312918</v>
      </c>
      <c r="R52" s="12">
        <f t="shared" si="8"/>
        <v>0.62087698874660457</v>
      </c>
      <c r="S52" s="12">
        <f t="shared" si="9"/>
        <v>271.24625911097957</v>
      </c>
      <c r="T52" s="12">
        <f t="shared" si="5"/>
        <v>16.910962356980136</v>
      </c>
    </row>
    <row r="53" spans="1:20">
      <c r="D53" s="87" t="s">
        <v>759</v>
      </c>
      <c r="E53" s="77">
        <f t="shared" ref="E53:K53" si="10">SUM(E2:E52)</f>
        <v>327173733</v>
      </c>
      <c r="F53" s="61">
        <f t="shared" si="10"/>
        <v>11163017</v>
      </c>
      <c r="G53" s="61">
        <f t="shared" si="10"/>
        <v>246285</v>
      </c>
      <c r="H53" s="61">
        <f>SUM(H2:H52)</f>
        <v>10996337</v>
      </c>
      <c r="I53" s="61"/>
      <c r="J53" s="61">
        <f>SUM(J2:J52)</f>
        <v>136293800</v>
      </c>
      <c r="K53" s="61">
        <f t="shared" si="10"/>
        <v>13598</v>
      </c>
      <c r="L53" s="61">
        <f t="shared" si="0"/>
        <v>147303735</v>
      </c>
      <c r="P53" s="83">
        <f t="shared" si="6"/>
        <v>3411.9539174619495</v>
      </c>
      <c r="Q53" s="83">
        <f t="shared" si="7"/>
        <v>75.276519829909461</v>
      </c>
      <c r="R53" s="83">
        <f t="shared" si="8"/>
        <v>2.2062583977073582</v>
      </c>
      <c r="S53" s="83">
        <f t="shared" si="9"/>
        <v>450.23093281146748</v>
      </c>
      <c r="T53" s="83">
        <f t="shared" si="5"/>
        <v>7.4657660207078234</v>
      </c>
    </row>
  </sheetData>
  <sortState xmlns:xlrd2="http://schemas.microsoft.com/office/spreadsheetml/2017/richdata2" ref="A2:V52">
    <sortCondition ref="D2:D52"/>
  </sortState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2"/>
  <sheetViews>
    <sheetView workbookViewId="0">
      <selection activeCell="N18" sqref="N18"/>
    </sheetView>
  </sheetViews>
  <sheetFormatPr baseColWidth="10" defaultColWidth="8.6640625" defaultRowHeight="15"/>
  <cols>
    <col min="2" max="3" width="19.5" customWidth="1"/>
  </cols>
  <sheetData>
    <row r="1" spans="1:5">
      <c r="A1" t="s">
        <v>124</v>
      </c>
      <c r="B1" t="s">
        <v>125</v>
      </c>
      <c r="C1" t="s">
        <v>126</v>
      </c>
      <c r="D1" t="s">
        <v>127</v>
      </c>
      <c r="E1" t="s">
        <v>128</v>
      </c>
    </row>
    <row r="2" spans="1:5">
      <c r="A2">
        <v>2</v>
      </c>
      <c r="B2" t="s">
        <v>131</v>
      </c>
      <c r="C2" t="s">
        <v>132</v>
      </c>
      <c r="D2" t="s">
        <v>71</v>
      </c>
      <c r="E2">
        <v>737438</v>
      </c>
    </row>
    <row r="3" spans="1:5">
      <c r="A3">
        <v>1</v>
      </c>
      <c r="B3" t="s">
        <v>129</v>
      </c>
      <c r="C3" t="s">
        <v>130</v>
      </c>
      <c r="D3" t="s">
        <v>73</v>
      </c>
      <c r="E3">
        <v>4887871</v>
      </c>
    </row>
    <row r="4" spans="1:5">
      <c r="A4">
        <v>5</v>
      </c>
      <c r="B4" t="s">
        <v>135</v>
      </c>
      <c r="C4" t="s">
        <v>136</v>
      </c>
      <c r="D4" t="s">
        <v>74</v>
      </c>
      <c r="E4">
        <v>3013825</v>
      </c>
    </row>
    <row r="5" spans="1:5">
      <c r="A5">
        <v>4</v>
      </c>
      <c r="B5" t="s">
        <v>133</v>
      </c>
      <c r="C5" t="s">
        <v>134</v>
      </c>
      <c r="D5" t="s">
        <v>75</v>
      </c>
      <c r="E5">
        <v>7171646</v>
      </c>
    </row>
    <row r="6" spans="1:5">
      <c r="A6">
        <v>6</v>
      </c>
      <c r="B6" t="s">
        <v>137</v>
      </c>
      <c r="C6" t="s">
        <v>138</v>
      </c>
      <c r="D6" t="s">
        <v>77</v>
      </c>
      <c r="E6">
        <v>39557045</v>
      </c>
    </row>
    <row r="7" spans="1:5">
      <c r="A7">
        <v>8</v>
      </c>
      <c r="B7" t="s">
        <v>139</v>
      </c>
      <c r="C7" t="s">
        <v>140</v>
      </c>
      <c r="D7" t="s">
        <v>78</v>
      </c>
      <c r="E7">
        <v>5695564</v>
      </c>
    </row>
    <row r="8" spans="1:5">
      <c r="A8">
        <v>9</v>
      </c>
      <c r="B8" t="s">
        <v>141</v>
      </c>
      <c r="C8" t="s">
        <v>142</v>
      </c>
      <c r="D8" t="s">
        <v>79</v>
      </c>
      <c r="E8">
        <v>3572665</v>
      </c>
    </row>
    <row r="9" spans="1:5">
      <c r="A9">
        <v>11</v>
      </c>
      <c r="B9" t="s">
        <v>145</v>
      </c>
      <c r="C9" t="s">
        <v>146</v>
      </c>
      <c r="D9" t="s">
        <v>80</v>
      </c>
      <c r="E9">
        <v>702455</v>
      </c>
    </row>
    <row r="10" spans="1:5">
      <c r="A10">
        <v>10</v>
      </c>
      <c r="B10" t="s">
        <v>143</v>
      </c>
      <c r="C10" t="s">
        <v>144</v>
      </c>
      <c r="D10" t="s">
        <v>81</v>
      </c>
      <c r="E10">
        <v>967171</v>
      </c>
    </row>
    <row r="11" spans="1:5">
      <c r="A11">
        <v>12</v>
      </c>
      <c r="B11" t="s">
        <v>147</v>
      </c>
      <c r="C11" t="s">
        <v>148</v>
      </c>
      <c r="D11" t="s">
        <v>82</v>
      </c>
      <c r="E11">
        <v>21299325</v>
      </c>
    </row>
    <row r="12" spans="1:5">
      <c r="A12">
        <v>13</v>
      </c>
      <c r="B12" t="s">
        <v>149</v>
      </c>
      <c r="C12" t="s">
        <v>150</v>
      </c>
      <c r="D12" t="s">
        <v>83</v>
      </c>
      <c r="E12">
        <v>10519475</v>
      </c>
    </row>
    <row r="13" spans="1:5">
      <c r="A13">
        <v>15</v>
      </c>
      <c r="B13" t="s">
        <v>151</v>
      </c>
      <c r="C13" t="s">
        <v>152</v>
      </c>
      <c r="D13" t="s">
        <v>84</v>
      </c>
      <c r="E13">
        <v>1420491</v>
      </c>
    </row>
    <row r="14" spans="1:5">
      <c r="A14">
        <v>19</v>
      </c>
      <c r="B14" t="s">
        <v>159</v>
      </c>
      <c r="C14" t="s">
        <v>160</v>
      </c>
      <c r="D14" t="s">
        <v>85</v>
      </c>
      <c r="E14">
        <v>3156145</v>
      </c>
    </row>
    <row r="15" spans="1:5">
      <c r="A15">
        <v>16</v>
      </c>
      <c r="B15" t="s">
        <v>153</v>
      </c>
      <c r="C15" t="s">
        <v>154</v>
      </c>
      <c r="D15" t="s">
        <v>86</v>
      </c>
      <c r="E15">
        <v>1754208</v>
      </c>
    </row>
    <row r="16" spans="1:5">
      <c r="A16">
        <v>17</v>
      </c>
      <c r="B16" t="s">
        <v>155</v>
      </c>
      <c r="C16" t="s">
        <v>156</v>
      </c>
      <c r="D16" t="s">
        <v>87</v>
      </c>
      <c r="E16">
        <v>12741080</v>
      </c>
    </row>
    <row r="17" spans="1:5">
      <c r="A17">
        <v>18</v>
      </c>
      <c r="B17" t="s">
        <v>157</v>
      </c>
      <c r="C17" t="s">
        <v>158</v>
      </c>
      <c r="D17" t="s">
        <v>88</v>
      </c>
      <c r="E17">
        <v>6691878</v>
      </c>
    </row>
    <row r="18" spans="1:5">
      <c r="A18">
        <v>20</v>
      </c>
      <c r="B18" t="s">
        <v>161</v>
      </c>
      <c r="C18" t="s">
        <v>162</v>
      </c>
      <c r="D18" t="s">
        <v>89</v>
      </c>
      <c r="E18">
        <v>2911505</v>
      </c>
    </row>
    <row r="19" spans="1:5">
      <c r="A19">
        <v>21</v>
      </c>
      <c r="B19" t="s">
        <v>163</v>
      </c>
      <c r="C19" t="s">
        <v>164</v>
      </c>
      <c r="D19" t="s">
        <v>90</v>
      </c>
      <c r="E19">
        <v>4468402</v>
      </c>
    </row>
    <row r="20" spans="1:5">
      <c r="A20">
        <v>22</v>
      </c>
      <c r="B20" t="s">
        <v>165</v>
      </c>
      <c r="C20" t="s">
        <v>166</v>
      </c>
      <c r="D20" t="s">
        <v>91</v>
      </c>
      <c r="E20">
        <v>4659978</v>
      </c>
    </row>
    <row r="21" spans="1:5">
      <c r="A21">
        <v>25</v>
      </c>
      <c r="B21" t="s">
        <v>171</v>
      </c>
      <c r="C21" t="s">
        <v>172</v>
      </c>
      <c r="D21" t="s">
        <v>92</v>
      </c>
      <c r="E21">
        <v>6902149</v>
      </c>
    </row>
    <row r="22" spans="1:5">
      <c r="A22">
        <v>24</v>
      </c>
      <c r="B22" t="s">
        <v>169</v>
      </c>
      <c r="C22" t="s">
        <v>170</v>
      </c>
      <c r="D22" t="s">
        <v>93</v>
      </c>
      <c r="E22">
        <v>6042718</v>
      </c>
    </row>
    <row r="23" spans="1:5">
      <c r="A23">
        <v>23</v>
      </c>
      <c r="B23" t="s">
        <v>167</v>
      </c>
      <c r="C23" t="s">
        <v>168</v>
      </c>
      <c r="D23" t="s">
        <v>94</v>
      </c>
      <c r="E23">
        <v>1338404</v>
      </c>
    </row>
    <row r="24" spans="1:5">
      <c r="A24">
        <v>26</v>
      </c>
      <c r="B24" t="s">
        <v>173</v>
      </c>
      <c r="C24" t="s">
        <v>174</v>
      </c>
      <c r="D24" t="s">
        <v>95</v>
      </c>
      <c r="E24">
        <v>9995915</v>
      </c>
    </row>
    <row r="25" spans="1:5">
      <c r="A25">
        <v>27</v>
      </c>
      <c r="B25" t="s">
        <v>175</v>
      </c>
      <c r="C25" t="s">
        <v>176</v>
      </c>
      <c r="D25" t="s">
        <v>96</v>
      </c>
      <c r="E25">
        <v>5611179</v>
      </c>
    </row>
    <row r="26" spans="1:5">
      <c r="A26">
        <v>29</v>
      </c>
      <c r="B26" t="s">
        <v>179</v>
      </c>
      <c r="C26" t="s">
        <v>180</v>
      </c>
      <c r="D26" t="s">
        <v>97</v>
      </c>
      <c r="E26">
        <v>6126452</v>
      </c>
    </row>
    <row r="27" spans="1:5">
      <c r="A27">
        <v>28</v>
      </c>
      <c r="B27" t="s">
        <v>177</v>
      </c>
      <c r="C27" t="s">
        <v>178</v>
      </c>
      <c r="D27" t="s">
        <v>98</v>
      </c>
      <c r="E27">
        <v>2986530</v>
      </c>
    </row>
    <row r="28" spans="1:5">
      <c r="A28">
        <v>30</v>
      </c>
      <c r="B28" t="s">
        <v>181</v>
      </c>
      <c r="C28" t="s">
        <v>182</v>
      </c>
      <c r="D28" t="s">
        <v>99</v>
      </c>
      <c r="E28">
        <v>1062305</v>
      </c>
    </row>
    <row r="29" spans="1:5">
      <c r="A29">
        <v>37</v>
      </c>
      <c r="B29" t="s">
        <v>195</v>
      </c>
      <c r="C29" t="s">
        <v>196</v>
      </c>
      <c r="D29" t="s">
        <v>100</v>
      </c>
      <c r="E29">
        <v>10383620</v>
      </c>
    </row>
    <row r="30" spans="1:5">
      <c r="A30">
        <v>38</v>
      </c>
      <c r="B30" t="s">
        <v>197</v>
      </c>
      <c r="C30" t="s">
        <v>198</v>
      </c>
      <c r="D30" t="s">
        <v>101</v>
      </c>
      <c r="E30">
        <v>760077</v>
      </c>
    </row>
    <row r="31" spans="1:5">
      <c r="A31">
        <v>31</v>
      </c>
      <c r="B31" t="s">
        <v>183</v>
      </c>
      <c r="C31" t="s">
        <v>184</v>
      </c>
      <c r="D31" t="s">
        <v>102</v>
      </c>
      <c r="E31">
        <v>1929268</v>
      </c>
    </row>
    <row r="32" spans="1:5">
      <c r="A32">
        <v>33</v>
      </c>
      <c r="B32" t="s">
        <v>187</v>
      </c>
      <c r="C32" t="s">
        <v>188</v>
      </c>
      <c r="D32" t="s">
        <v>103</v>
      </c>
      <c r="E32">
        <v>1356458</v>
      </c>
    </row>
    <row r="33" spans="1:5">
      <c r="A33">
        <v>34</v>
      </c>
      <c r="B33" t="s">
        <v>189</v>
      </c>
      <c r="C33" t="s">
        <v>190</v>
      </c>
      <c r="D33" t="s">
        <v>104</v>
      </c>
      <c r="E33">
        <v>8908520</v>
      </c>
    </row>
    <row r="34" spans="1:5">
      <c r="A34">
        <v>35</v>
      </c>
      <c r="B34" t="s">
        <v>191</v>
      </c>
      <c r="C34" t="s">
        <v>192</v>
      </c>
      <c r="D34" t="s">
        <v>105</v>
      </c>
      <c r="E34">
        <v>2095428</v>
      </c>
    </row>
    <row r="35" spans="1:5">
      <c r="A35">
        <v>32</v>
      </c>
      <c r="B35" t="s">
        <v>185</v>
      </c>
      <c r="C35" t="s">
        <v>186</v>
      </c>
      <c r="D35" t="s">
        <v>106</v>
      </c>
      <c r="E35">
        <v>3034392</v>
      </c>
    </row>
    <row r="36" spans="1:5">
      <c r="A36">
        <v>36</v>
      </c>
      <c r="B36" t="s">
        <v>193</v>
      </c>
      <c r="C36" t="s">
        <v>194</v>
      </c>
      <c r="D36" t="s">
        <v>107</v>
      </c>
      <c r="E36">
        <v>19542209</v>
      </c>
    </row>
    <row r="37" spans="1:5">
      <c r="A37">
        <v>39</v>
      </c>
      <c r="B37" t="s">
        <v>199</v>
      </c>
      <c r="C37" t="s">
        <v>200</v>
      </c>
      <c r="D37" t="s">
        <v>108</v>
      </c>
      <c r="E37">
        <v>11689442</v>
      </c>
    </row>
    <row r="38" spans="1:5">
      <c r="A38">
        <v>40</v>
      </c>
      <c r="B38" t="s">
        <v>201</v>
      </c>
      <c r="C38" t="s">
        <v>202</v>
      </c>
      <c r="D38" t="s">
        <v>109</v>
      </c>
      <c r="E38">
        <v>3943079</v>
      </c>
    </row>
    <row r="39" spans="1:5">
      <c r="A39">
        <v>41</v>
      </c>
      <c r="B39" t="s">
        <v>203</v>
      </c>
      <c r="C39" t="s">
        <v>204</v>
      </c>
      <c r="D39" t="s">
        <v>110</v>
      </c>
      <c r="E39">
        <v>4190713</v>
      </c>
    </row>
    <row r="40" spans="1:5">
      <c r="A40">
        <v>42</v>
      </c>
      <c r="B40" t="s">
        <v>205</v>
      </c>
      <c r="C40" t="s">
        <v>206</v>
      </c>
      <c r="D40" t="s">
        <v>111</v>
      </c>
      <c r="E40">
        <v>12807060</v>
      </c>
    </row>
    <row r="41" spans="1:5">
      <c r="A41">
        <v>44</v>
      </c>
      <c r="B41" t="s">
        <v>207</v>
      </c>
      <c r="C41" t="s">
        <v>208</v>
      </c>
      <c r="D41" t="s">
        <v>112</v>
      </c>
      <c r="E41">
        <v>1057315</v>
      </c>
    </row>
    <row r="42" spans="1:5">
      <c r="A42">
        <v>45</v>
      </c>
      <c r="B42" t="s">
        <v>209</v>
      </c>
      <c r="C42" t="s">
        <v>210</v>
      </c>
      <c r="D42" t="s">
        <v>113</v>
      </c>
      <c r="E42">
        <v>5084127</v>
      </c>
    </row>
    <row r="43" spans="1:5">
      <c r="A43">
        <v>46</v>
      </c>
      <c r="B43" t="s">
        <v>211</v>
      </c>
      <c r="C43" t="s">
        <v>212</v>
      </c>
      <c r="D43" t="s">
        <v>114</v>
      </c>
      <c r="E43">
        <v>882235</v>
      </c>
    </row>
    <row r="44" spans="1:5">
      <c r="A44">
        <v>47</v>
      </c>
      <c r="B44" t="s">
        <v>213</v>
      </c>
      <c r="C44" t="s">
        <v>214</v>
      </c>
      <c r="D44" t="s">
        <v>115</v>
      </c>
      <c r="E44">
        <v>6770010</v>
      </c>
    </row>
    <row r="45" spans="1:5">
      <c r="A45">
        <v>48</v>
      </c>
      <c r="B45" t="s">
        <v>215</v>
      </c>
      <c r="C45" t="s">
        <v>216</v>
      </c>
      <c r="D45" t="s">
        <v>116</v>
      </c>
      <c r="E45">
        <v>28701845</v>
      </c>
    </row>
    <row r="46" spans="1:5">
      <c r="A46">
        <v>49</v>
      </c>
      <c r="B46" t="s">
        <v>217</v>
      </c>
      <c r="C46" t="s">
        <v>218</v>
      </c>
      <c r="D46" t="s">
        <v>117</v>
      </c>
      <c r="E46">
        <v>3161105</v>
      </c>
    </row>
    <row r="47" spans="1:5">
      <c r="A47">
        <v>51</v>
      </c>
      <c r="B47" t="s">
        <v>221</v>
      </c>
      <c r="C47" t="s">
        <v>222</v>
      </c>
      <c r="D47" t="s">
        <v>118</v>
      </c>
      <c r="E47">
        <v>8517685</v>
      </c>
    </row>
    <row r="48" spans="1:5">
      <c r="A48">
        <v>50</v>
      </c>
      <c r="B48" t="s">
        <v>219</v>
      </c>
      <c r="C48" t="s">
        <v>220</v>
      </c>
      <c r="D48" t="s">
        <v>119</v>
      </c>
      <c r="E48">
        <v>626299</v>
      </c>
    </row>
    <row r="49" spans="1:5">
      <c r="A49">
        <v>53</v>
      </c>
      <c r="B49" t="s">
        <v>223</v>
      </c>
      <c r="C49" t="s">
        <v>224</v>
      </c>
      <c r="D49" t="s">
        <v>120</v>
      </c>
      <c r="E49">
        <v>7535591</v>
      </c>
    </row>
    <row r="50" spans="1:5">
      <c r="A50">
        <v>55</v>
      </c>
      <c r="B50" t="s">
        <v>227</v>
      </c>
      <c r="C50" t="s">
        <v>228</v>
      </c>
      <c r="D50" t="s">
        <v>121</v>
      </c>
      <c r="E50">
        <v>5813568</v>
      </c>
    </row>
    <row r="51" spans="1:5">
      <c r="A51">
        <v>54</v>
      </c>
      <c r="B51" t="s">
        <v>225</v>
      </c>
      <c r="C51" t="s">
        <v>226</v>
      </c>
      <c r="D51" t="s">
        <v>122</v>
      </c>
      <c r="E51">
        <v>1805832</v>
      </c>
    </row>
    <row r="52" spans="1:5">
      <c r="A52">
        <v>56</v>
      </c>
      <c r="B52" t="s">
        <v>229</v>
      </c>
      <c r="C52" t="s">
        <v>230</v>
      </c>
      <c r="D52" t="s">
        <v>123</v>
      </c>
      <c r="E52">
        <v>577737</v>
      </c>
    </row>
  </sheetData>
  <sortState xmlns:xlrd2="http://schemas.microsoft.com/office/spreadsheetml/2017/richdata2" ref="A2:E52">
    <sortCondition ref="D2:D5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8"/>
  <sheetViews>
    <sheetView topLeftCell="A7" workbookViewId="0">
      <selection activeCell="L8" sqref="L8"/>
    </sheetView>
  </sheetViews>
  <sheetFormatPr baseColWidth="10" defaultColWidth="8.6640625" defaultRowHeight="15"/>
  <sheetData>
    <row r="1" spans="1:1">
      <c r="A1" t="s">
        <v>239</v>
      </c>
    </row>
    <row r="3" spans="1:1">
      <c r="A3" t="s">
        <v>244</v>
      </c>
    </row>
    <row r="4" spans="1:1">
      <c r="A4" t="s">
        <v>240</v>
      </c>
    </row>
    <row r="5" spans="1:1">
      <c r="A5" t="s">
        <v>245</v>
      </c>
    </row>
    <row r="6" spans="1:1">
      <c r="A6" t="s">
        <v>246</v>
      </c>
    </row>
    <row r="7" spans="1:1">
      <c r="A7" t="s">
        <v>247</v>
      </c>
    </row>
    <row r="9" spans="1:1">
      <c r="A9" t="s">
        <v>248</v>
      </c>
    </row>
    <row r="10" spans="1:1">
      <c r="A10" t="s">
        <v>241</v>
      </c>
    </row>
    <row r="11" spans="1:1">
      <c r="A11" t="s">
        <v>245</v>
      </c>
    </row>
    <row r="12" spans="1:1">
      <c r="A12" t="s">
        <v>246</v>
      </c>
    </row>
    <row r="13" spans="1:1">
      <c r="A13" t="s">
        <v>247</v>
      </c>
    </row>
    <row r="15" spans="1:1">
      <c r="A15" t="s">
        <v>249</v>
      </c>
    </row>
    <row r="16" spans="1:1">
      <c r="A16" t="s">
        <v>241</v>
      </c>
    </row>
    <row r="17" spans="1:1">
      <c r="A17" t="s">
        <v>242</v>
      </c>
    </row>
    <row r="18" spans="1:1">
      <c r="A18" t="s">
        <v>246</v>
      </c>
    </row>
    <row r="19" spans="1:1">
      <c r="A19" t="s">
        <v>247</v>
      </c>
    </row>
    <row r="21" spans="1:1">
      <c r="A21" t="s">
        <v>250</v>
      </c>
    </row>
    <row r="22" spans="1:1">
      <c r="A22" t="s">
        <v>259</v>
      </c>
    </row>
    <row r="23" spans="1:1">
      <c r="A23" t="s">
        <v>245</v>
      </c>
    </row>
    <row r="24" spans="1:1">
      <c r="A24" t="s">
        <v>246</v>
      </c>
    </row>
    <row r="25" spans="1:1">
      <c r="A25" t="s">
        <v>247</v>
      </c>
    </row>
    <row r="27" spans="1:1">
      <c r="A27" t="s">
        <v>251</v>
      </c>
    </row>
    <row r="28" spans="1:1">
      <c r="A28" t="s">
        <v>252</v>
      </c>
    </row>
    <row r="29" spans="1:1">
      <c r="A29" t="s">
        <v>243</v>
      </c>
    </row>
    <row r="30" spans="1:1">
      <c r="A30" t="s">
        <v>246</v>
      </c>
    </row>
    <row r="31" spans="1:1">
      <c r="A31" t="s">
        <v>247</v>
      </c>
    </row>
    <row r="33" s="23" customFormat="1"/>
    <row r="34" s="23" customFormat="1"/>
    <row r="35" s="23" customFormat="1"/>
    <row r="36" s="23" customFormat="1"/>
    <row r="37" s="23" customFormat="1"/>
    <row r="38" s="23" customFormat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C87BB-3671-45C6-B5D6-27618F108BA5}">
  <sheetPr>
    <tabColor rgb="FF7030A0"/>
  </sheetPr>
  <dimension ref="A1:D26"/>
  <sheetViews>
    <sheetView workbookViewId="0">
      <selection activeCell="H30" sqref="H30"/>
    </sheetView>
  </sheetViews>
  <sheetFormatPr baseColWidth="10" defaultColWidth="8.83203125" defaultRowHeight="15"/>
  <cols>
    <col min="1" max="1" width="5.83203125" style="31" customWidth="1"/>
    <col min="2" max="2" width="91.6640625" style="29" customWidth="1"/>
  </cols>
  <sheetData>
    <row r="1" spans="1:2" s="23" customFormat="1">
      <c r="A1" s="31"/>
      <c r="B1" s="29"/>
    </row>
    <row r="2" spans="1:2" s="23" customFormat="1">
      <c r="A2" s="70" t="s">
        <v>771</v>
      </c>
      <c r="B2" s="29"/>
    </row>
    <row r="3" spans="1:2" ht="16">
      <c r="A3" s="30" t="s">
        <v>298</v>
      </c>
      <c r="B3" s="29" t="s">
        <v>299</v>
      </c>
    </row>
    <row r="4" spans="1:2" ht="16">
      <c r="B4" s="29" t="s">
        <v>744</v>
      </c>
    </row>
    <row r="5" spans="1:2" ht="32">
      <c r="B5" s="29" t="s">
        <v>300</v>
      </c>
    </row>
    <row r="6" spans="1:2" ht="15" customHeight="1">
      <c r="B6" s="29" t="s">
        <v>309</v>
      </c>
    </row>
    <row r="7" spans="1:2" ht="16">
      <c r="B7" s="29" t="s">
        <v>310</v>
      </c>
    </row>
    <row r="9" spans="1:2" ht="16">
      <c r="A9" s="30" t="s">
        <v>311</v>
      </c>
      <c r="B9" s="29" t="s">
        <v>312</v>
      </c>
    </row>
    <row r="10" spans="1:2" ht="16">
      <c r="B10" s="44" t="s">
        <v>745</v>
      </c>
    </row>
    <row r="11" spans="1:2" ht="16">
      <c r="B11" s="29" t="s">
        <v>320</v>
      </c>
    </row>
    <row r="13" spans="1:2" ht="16">
      <c r="A13" s="30" t="s">
        <v>318</v>
      </c>
      <c r="B13" s="29" t="s">
        <v>319</v>
      </c>
    </row>
    <row r="15" spans="1:2" ht="16">
      <c r="A15" s="30" t="s">
        <v>321</v>
      </c>
      <c r="B15" s="29" t="s">
        <v>322</v>
      </c>
    </row>
    <row r="16" spans="1:2" ht="16">
      <c r="B16" s="29" t="s">
        <v>743</v>
      </c>
    </row>
    <row r="18" spans="1:4">
      <c r="A18" s="70" t="s">
        <v>772</v>
      </c>
    </row>
    <row r="19" spans="1:4" ht="16">
      <c r="B19" s="29" t="s">
        <v>780</v>
      </c>
    </row>
    <row r="20" spans="1:4" ht="16">
      <c r="B20" s="29" t="s">
        <v>781</v>
      </c>
      <c r="C20" s="71" t="s">
        <v>773</v>
      </c>
    </row>
    <row r="21" spans="1:4" ht="16">
      <c r="B21" s="29" t="s">
        <v>782</v>
      </c>
      <c r="C21" t="s">
        <v>774</v>
      </c>
    </row>
    <row r="22" spans="1:4" ht="16">
      <c r="B22" s="29" t="s">
        <v>783</v>
      </c>
      <c r="D22" t="s">
        <v>775</v>
      </c>
    </row>
    <row r="23" spans="1:4">
      <c r="D23" t="s">
        <v>776</v>
      </c>
    </row>
    <row r="24" spans="1:4">
      <c r="D24" t="s">
        <v>777</v>
      </c>
    </row>
    <row r="25" spans="1:4">
      <c r="D25" t="s">
        <v>778</v>
      </c>
    </row>
    <row r="26" spans="1:4">
      <c r="C26" t="s">
        <v>779</v>
      </c>
    </row>
  </sheetData>
  <hyperlinks>
    <hyperlink ref="B10" r:id="rId1" xr:uid="{A2976F54-08C1-41AE-8609-9BB40431B531}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3130-84F5-4FE0-BD7A-7669BA6788B1}">
  <sheetPr>
    <tabColor theme="4" tint="-0.249977111117893"/>
  </sheetPr>
  <dimension ref="A1:F125"/>
  <sheetViews>
    <sheetView workbookViewId="0">
      <selection activeCell="L14" sqref="L14"/>
    </sheetView>
  </sheetViews>
  <sheetFormatPr baseColWidth="10" defaultColWidth="8.83203125" defaultRowHeight="15"/>
  <cols>
    <col min="1" max="1" width="31.83203125" customWidth="1"/>
    <col min="2" max="2" width="36.33203125" customWidth="1"/>
    <col min="3" max="3" width="23.33203125" customWidth="1"/>
    <col min="4" max="4" width="22.6640625" customWidth="1"/>
    <col min="5" max="5" width="27" customWidth="1"/>
    <col min="6" max="6" width="30.5" customWidth="1"/>
  </cols>
  <sheetData>
    <row r="1" spans="1:6">
      <c r="A1" t="s">
        <v>336</v>
      </c>
      <c r="B1" t="s">
        <v>337</v>
      </c>
      <c r="C1" t="s">
        <v>338</v>
      </c>
      <c r="D1" t="s">
        <v>339</v>
      </c>
      <c r="E1" t="s">
        <v>340</v>
      </c>
      <c r="F1" t="s">
        <v>341</v>
      </c>
    </row>
    <row r="2" spans="1:6">
      <c r="A2">
        <v>35001002300</v>
      </c>
      <c r="B2">
        <v>0.253</v>
      </c>
      <c r="C2">
        <v>4</v>
      </c>
      <c r="D2" t="s">
        <v>331</v>
      </c>
      <c r="E2">
        <v>122</v>
      </c>
      <c r="F2">
        <v>9085</v>
      </c>
    </row>
    <row r="3" spans="1:6">
      <c r="A3">
        <v>35001004734</v>
      </c>
      <c r="B3">
        <v>0.23799999999999999</v>
      </c>
      <c r="C3">
        <v>4</v>
      </c>
      <c r="D3" t="s">
        <v>331</v>
      </c>
      <c r="E3">
        <v>164</v>
      </c>
      <c r="F3">
        <v>7566</v>
      </c>
    </row>
    <row r="4" spans="1:6">
      <c r="A4">
        <v>35001004733</v>
      </c>
      <c r="B4">
        <v>0.247</v>
      </c>
      <c r="C4">
        <v>4</v>
      </c>
      <c r="D4" t="s">
        <v>331</v>
      </c>
      <c r="E4">
        <v>114</v>
      </c>
      <c r="F4">
        <v>7475</v>
      </c>
    </row>
    <row r="5" spans="1:6">
      <c r="A5">
        <v>35061940300</v>
      </c>
      <c r="B5">
        <v>0.25700000000000001</v>
      </c>
      <c r="C5">
        <v>4</v>
      </c>
      <c r="D5" t="s">
        <v>331</v>
      </c>
      <c r="E5">
        <v>8</v>
      </c>
      <c r="F5">
        <v>834</v>
      </c>
    </row>
    <row r="6" spans="1:6">
      <c r="A6">
        <v>35001004741</v>
      </c>
      <c r="B6">
        <v>0.24399999999999999</v>
      </c>
      <c r="C6">
        <v>4</v>
      </c>
      <c r="D6" t="s">
        <v>331</v>
      </c>
      <c r="E6">
        <v>145</v>
      </c>
      <c r="F6">
        <v>7442</v>
      </c>
    </row>
    <row r="7" spans="1:6">
      <c r="A7">
        <v>35049001304</v>
      </c>
      <c r="B7">
        <v>0.247</v>
      </c>
      <c r="C7">
        <v>4</v>
      </c>
      <c r="D7" t="s">
        <v>331</v>
      </c>
      <c r="E7">
        <v>10</v>
      </c>
      <c r="F7">
        <v>961</v>
      </c>
    </row>
    <row r="8" spans="1:6">
      <c r="A8">
        <v>35001002600</v>
      </c>
      <c r="B8">
        <v>0.24199999999999999</v>
      </c>
      <c r="C8">
        <v>4</v>
      </c>
      <c r="D8" t="s">
        <v>331</v>
      </c>
      <c r="E8">
        <v>10</v>
      </c>
      <c r="F8">
        <v>1039</v>
      </c>
    </row>
    <row r="9" spans="1:6">
      <c r="A9">
        <v>35001004712</v>
      </c>
      <c r="B9">
        <v>0.20200000000000001</v>
      </c>
      <c r="C9">
        <v>4</v>
      </c>
      <c r="D9" t="s">
        <v>331</v>
      </c>
      <c r="E9">
        <v>109</v>
      </c>
      <c r="F9">
        <v>7425</v>
      </c>
    </row>
    <row r="10" spans="1:6">
      <c r="A10">
        <v>35013001303</v>
      </c>
      <c r="B10">
        <v>0.23799999999999999</v>
      </c>
      <c r="C10">
        <v>4</v>
      </c>
      <c r="D10" t="s">
        <v>331</v>
      </c>
      <c r="E10">
        <v>91</v>
      </c>
      <c r="F10">
        <v>7347</v>
      </c>
    </row>
    <row r="11" spans="1:6">
      <c r="A11">
        <v>35001003714</v>
      </c>
      <c r="B11">
        <v>0.222</v>
      </c>
      <c r="C11">
        <v>4</v>
      </c>
      <c r="D11" t="s">
        <v>331</v>
      </c>
      <c r="E11">
        <v>68</v>
      </c>
      <c r="F11">
        <v>7176</v>
      </c>
    </row>
    <row r="12" spans="1:6">
      <c r="A12">
        <v>35015001100</v>
      </c>
      <c r="B12">
        <v>0.21</v>
      </c>
      <c r="C12">
        <v>4</v>
      </c>
      <c r="D12" t="s">
        <v>331</v>
      </c>
      <c r="E12">
        <v>87</v>
      </c>
      <c r="F12">
        <v>7064</v>
      </c>
    </row>
    <row r="13" spans="1:6">
      <c r="A13">
        <v>35015001000</v>
      </c>
      <c r="B13">
        <v>0.24199999999999999</v>
      </c>
      <c r="C13">
        <v>4</v>
      </c>
      <c r="D13" t="s">
        <v>331</v>
      </c>
      <c r="E13">
        <v>115</v>
      </c>
      <c r="F13">
        <v>7039</v>
      </c>
    </row>
    <row r="14" spans="1:6">
      <c r="A14">
        <v>35013001801</v>
      </c>
      <c r="B14">
        <v>0.26700000000000002</v>
      </c>
      <c r="C14">
        <v>4</v>
      </c>
      <c r="D14" t="s">
        <v>331</v>
      </c>
      <c r="E14">
        <v>130</v>
      </c>
      <c r="F14">
        <v>7020</v>
      </c>
    </row>
    <row r="15" spans="1:6">
      <c r="A15">
        <v>35001004739</v>
      </c>
      <c r="B15">
        <v>0.26900000000000002</v>
      </c>
      <c r="C15">
        <v>4</v>
      </c>
      <c r="D15" t="s">
        <v>331</v>
      </c>
      <c r="E15">
        <v>136</v>
      </c>
      <c r="F15">
        <v>6995</v>
      </c>
    </row>
    <row r="16" spans="1:6">
      <c r="A16">
        <v>35025000502</v>
      </c>
      <c r="B16">
        <v>0.224</v>
      </c>
      <c r="C16">
        <v>4</v>
      </c>
      <c r="D16" t="s">
        <v>331</v>
      </c>
      <c r="E16">
        <v>164</v>
      </c>
      <c r="F16">
        <v>6865</v>
      </c>
    </row>
    <row r="17" spans="1:6">
      <c r="A17">
        <v>35039000300</v>
      </c>
      <c r="B17">
        <v>0.222</v>
      </c>
      <c r="C17">
        <v>4</v>
      </c>
      <c r="D17" t="s">
        <v>331</v>
      </c>
      <c r="E17">
        <v>18</v>
      </c>
      <c r="F17">
        <v>6771</v>
      </c>
    </row>
    <row r="18" spans="1:6">
      <c r="A18">
        <v>35057963600</v>
      </c>
      <c r="B18">
        <v>0.28899999999999998</v>
      </c>
      <c r="C18">
        <v>4</v>
      </c>
      <c r="D18" t="s">
        <v>331</v>
      </c>
      <c r="E18">
        <v>86</v>
      </c>
      <c r="F18">
        <v>6587</v>
      </c>
    </row>
    <row r="19" spans="1:6">
      <c r="A19">
        <v>35017964300</v>
      </c>
      <c r="B19">
        <v>0.25600000000000001</v>
      </c>
      <c r="C19">
        <v>4</v>
      </c>
      <c r="D19" t="s">
        <v>331</v>
      </c>
      <c r="E19">
        <v>31</v>
      </c>
      <c r="F19">
        <v>6454</v>
      </c>
    </row>
    <row r="20" spans="1:6">
      <c r="A20">
        <v>35005000300</v>
      </c>
      <c r="B20">
        <v>0.24299999999999999</v>
      </c>
      <c r="C20">
        <v>4</v>
      </c>
      <c r="D20" t="s">
        <v>331</v>
      </c>
      <c r="E20">
        <v>122</v>
      </c>
      <c r="F20">
        <v>6422</v>
      </c>
    </row>
    <row r="21" spans="1:6">
      <c r="A21">
        <v>35061971100</v>
      </c>
      <c r="B21">
        <v>0.29699999999999999</v>
      </c>
      <c r="C21">
        <v>4</v>
      </c>
      <c r="D21" t="s">
        <v>331</v>
      </c>
      <c r="E21">
        <v>20</v>
      </c>
      <c r="F21">
        <v>1575</v>
      </c>
    </row>
    <row r="22" spans="1:6">
      <c r="A22">
        <v>35005001200</v>
      </c>
      <c r="B22">
        <v>0.25800000000000001</v>
      </c>
      <c r="C22">
        <v>4</v>
      </c>
      <c r="D22" t="s">
        <v>331</v>
      </c>
      <c r="E22">
        <v>25</v>
      </c>
      <c r="F22">
        <v>1604</v>
      </c>
    </row>
    <row r="23" spans="1:6">
      <c r="A23">
        <v>35009000301</v>
      </c>
      <c r="B23">
        <v>0.20300000000000001</v>
      </c>
      <c r="C23">
        <v>4</v>
      </c>
      <c r="D23" t="s">
        <v>331</v>
      </c>
      <c r="E23">
        <v>144</v>
      </c>
      <c r="F23">
        <v>6379</v>
      </c>
    </row>
    <row r="24" spans="1:6">
      <c r="A24">
        <v>35001000708</v>
      </c>
      <c r="B24">
        <v>0.249</v>
      </c>
      <c r="C24">
        <v>4</v>
      </c>
      <c r="D24" t="s">
        <v>331</v>
      </c>
      <c r="E24">
        <v>99</v>
      </c>
      <c r="F24">
        <v>6247</v>
      </c>
    </row>
    <row r="25" spans="1:6">
      <c r="A25">
        <v>35013000202</v>
      </c>
      <c r="B25">
        <v>0.223</v>
      </c>
      <c r="C25">
        <v>4</v>
      </c>
      <c r="D25" t="s">
        <v>331</v>
      </c>
      <c r="E25">
        <v>88</v>
      </c>
      <c r="F25">
        <v>6198</v>
      </c>
    </row>
    <row r="26" spans="1:6">
      <c r="A26">
        <v>35039944100</v>
      </c>
      <c r="B26">
        <v>0.28100000000000003</v>
      </c>
      <c r="C26">
        <v>4</v>
      </c>
      <c r="D26" t="s">
        <v>331</v>
      </c>
      <c r="E26">
        <v>27</v>
      </c>
      <c r="F26">
        <v>6162</v>
      </c>
    </row>
    <row r="27" spans="1:6">
      <c r="A27">
        <v>35055952700</v>
      </c>
      <c r="B27">
        <v>0.218</v>
      </c>
      <c r="C27">
        <v>4</v>
      </c>
      <c r="D27" t="s">
        <v>331</v>
      </c>
      <c r="E27">
        <v>26</v>
      </c>
      <c r="F27">
        <v>6144</v>
      </c>
    </row>
    <row r="28" spans="1:6">
      <c r="A28">
        <v>35045942802</v>
      </c>
      <c r="B28">
        <v>0.26</v>
      </c>
      <c r="C28">
        <v>4</v>
      </c>
      <c r="D28" t="s">
        <v>331</v>
      </c>
      <c r="E28">
        <v>696</v>
      </c>
      <c r="F28">
        <v>6142</v>
      </c>
    </row>
    <row r="29" spans="1:6">
      <c r="A29">
        <v>35027960200</v>
      </c>
      <c r="B29">
        <v>0.22500000000000001</v>
      </c>
      <c r="C29">
        <v>4</v>
      </c>
      <c r="D29" t="s">
        <v>331</v>
      </c>
      <c r="E29">
        <v>5</v>
      </c>
      <c r="F29">
        <v>1688</v>
      </c>
    </row>
    <row r="30" spans="1:6">
      <c r="A30">
        <v>35013001701</v>
      </c>
      <c r="B30">
        <v>0.28899999999999998</v>
      </c>
      <c r="C30">
        <v>4</v>
      </c>
      <c r="D30" t="s">
        <v>331</v>
      </c>
      <c r="E30">
        <v>249</v>
      </c>
      <c r="F30">
        <v>6137</v>
      </c>
    </row>
    <row r="31" spans="1:6">
      <c r="A31">
        <v>35013000201</v>
      </c>
      <c r="B31">
        <v>0.26100000000000001</v>
      </c>
      <c r="C31">
        <v>4</v>
      </c>
      <c r="D31" t="s">
        <v>331</v>
      </c>
      <c r="E31">
        <v>224</v>
      </c>
      <c r="F31">
        <v>5914</v>
      </c>
    </row>
    <row r="32" spans="1:6">
      <c r="A32">
        <v>35013001702</v>
      </c>
      <c r="B32">
        <v>0.20899999999999999</v>
      </c>
      <c r="C32">
        <v>4</v>
      </c>
      <c r="D32" t="s">
        <v>331</v>
      </c>
      <c r="E32">
        <v>23</v>
      </c>
      <c r="F32">
        <v>1747</v>
      </c>
    </row>
    <row r="33" spans="1:6">
      <c r="A33">
        <v>35013000402</v>
      </c>
      <c r="B33">
        <v>0.28399999999999997</v>
      </c>
      <c r="C33">
        <v>4</v>
      </c>
      <c r="D33" t="s">
        <v>331</v>
      </c>
      <c r="E33">
        <v>69</v>
      </c>
      <c r="F33">
        <v>5871</v>
      </c>
    </row>
    <row r="34" spans="1:6">
      <c r="A34">
        <v>35045943100</v>
      </c>
      <c r="B34">
        <v>0.29399999999999998</v>
      </c>
      <c r="C34">
        <v>4</v>
      </c>
      <c r="D34" t="s">
        <v>331</v>
      </c>
      <c r="E34">
        <v>6</v>
      </c>
      <c r="F34">
        <v>1816</v>
      </c>
    </row>
    <row r="35" spans="1:6">
      <c r="A35">
        <v>35029000400</v>
      </c>
      <c r="B35">
        <v>0.24399999999999999</v>
      </c>
      <c r="C35">
        <v>4</v>
      </c>
      <c r="D35" t="s">
        <v>331</v>
      </c>
      <c r="E35">
        <v>61</v>
      </c>
      <c r="F35">
        <v>5804</v>
      </c>
    </row>
    <row r="36" spans="1:6">
      <c r="A36">
        <v>35001004604</v>
      </c>
      <c r="B36">
        <v>0.21299999999999999</v>
      </c>
      <c r="C36">
        <v>4</v>
      </c>
      <c r="D36" t="s">
        <v>331</v>
      </c>
      <c r="E36">
        <v>69</v>
      </c>
      <c r="F36">
        <v>5679</v>
      </c>
    </row>
    <row r="37" spans="1:6">
      <c r="A37">
        <v>35001003202</v>
      </c>
      <c r="B37">
        <v>0.20200000000000001</v>
      </c>
      <c r="C37">
        <v>4</v>
      </c>
      <c r="D37" t="s">
        <v>331</v>
      </c>
      <c r="E37">
        <v>39</v>
      </c>
      <c r="F37">
        <v>5478</v>
      </c>
    </row>
    <row r="38" spans="1:6">
      <c r="A38">
        <v>35001004715</v>
      </c>
      <c r="B38">
        <v>0.26300000000000001</v>
      </c>
      <c r="C38">
        <v>4</v>
      </c>
      <c r="D38" t="s">
        <v>331</v>
      </c>
      <c r="E38">
        <v>67</v>
      </c>
      <c r="F38">
        <v>5409</v>
      </c>
    </row>
    <row r="39" spans="1:6">
      <c r="A39">
        <v>35013001305</v>
      </c>
      <c r="B39">
        <v>0.254</v>
      </c>
      <c r="C39">
        <v>4</v>
      </c>
      <c r="D39" t="s">
        <v>331</v>
      </c>
      <c r="E39">
        <v>49</v>
      </c>
      <c r="F39">
        <v>5287</v>
      </c>
    </row>
    <row r="40" spans="1:6">
      <c r="A40">
        <v>35035000500</v>
      </c>
      <c r="B40">
        <v>0.23400000000000001</v>
      </c>
      <c r="C40">
        <v>4</v>
      </c>
      <c r="D40" t="s">
        <v>331</v>
      </c>
      <c r="E40">
        <v>21</v>
      </c>
      <c r="F40">
        <v>5265</v>
      </c>
    </row>
    <row r="41" spans="1:6">
      <c r="A41">
        <v>35001004001</v>
      </c>
      <c r="B41">
        <v>0.26700000000000002</v>
      </c>
      <c r="C41">
        <v>4</v>
      </c>
      <c r="D41" t="s">
        <v>331</v>
      </c>
      <c r="E41">
        <v>58</v>
      </c>
      <c r="F41">
        <v>5085</v>
      </c>
    </row>
    <row r="42" spans="1:6">
      <c r="A42">
        <v>35015000100</v>
      </c>
      <c r="B42">
        <v>0.27</v>
      </c>
      <c r="C42">
        <v>4</v>
      </c>
      <c r="D42" t="s">
        <v>331</v>
      </c>
      <c r="E42">
        <v>47</v>
      </c>
      <c r="F42">
        <v>1866</v>
      </c>
    </row>
    <row r="43" spans="1:6">
      <c r="A43">
        <v>35023970000</v>
      </c>
      <c r="B43">
        <v>0.20799999999999999</v>
      </c>
      <c r="C43">
        <v>4</v>
      </c>
      <c r="D43" t="s">
        <v>331</v>
      </c>
      <c r="E43">
        <v>21</v>
      </c>
      <c r="F43">
        <v>1909</v>
      </c>
    </row>
    <row r="44" spans="1:6">
      <c r="A44">
        <v>35055940000</v>
      </c>
      <c r="B44">
        <v>0.254</v>
      </c>
      <c r="C44">
        <v>4</v>
      </c>
      <c r="D44" t="s">
        <v>331</v>
      </c>
      <c r="E44">
        <v>9</v>
      </c>
      <c r="F44">
        <v>1913</v>
      </c>
    </row>
    <row r="45" spans="1:6">
      <c r="A45">
        <v>35007950700</v>
      </c>
      <c r="B45">
        <v>0.23300000000000001</v>
      </c>
      <c r="C45">
        <v>4</v>
      </c>
      <c r="D45" t="s">
        <v>331</v>
      </c>
      <c r="E45">
        <v>24</v>
      </c>
      <c r="F45">
        <v>5038</v>
      </c>
    </row>
    <row r="46" spans="1:6">
      <c r="A46">
        <v>35049010102</v>
      </c>
      <c r="B46">
        <v>0.21099999999999999</v>
      </c>
      <c r="C46">
        <v>4</v>
      </c>
      <c r="D46" t="s">
        <v>331</v>
      </c>
      <c r="E46">
        <v>11</v>
      </c>
      <c r="F46">
        <v>5014</v>
      </c>
    </row>
    <row r="47" spans="1:6">
      <c r="A47">
        <v>35001001700</v>
      </c>
      <c r="B47">
        <v>0.28799999999999998</v>
      </c>
      <c r="C47">
        <v>4</v>
      </c>
      <c r="D47" t="s">
        <v>331</v>
      </c>
      <c r="E47">
        <v>26</v>
      </c>
      <c r="F47">
        <v>5011</v>
      </c>
    </row>
    <row r="48" spans="1:6">
      <c r="A48">
        <v>35061970800</v>
      </c>
      <c r="B48">
        <v>0.22800000000000001</v>
      </c>
      <c r="C48">
        <v>4</v>
      </c>
      <c r="D48" t="s">
        <v>331</v>
      </c>
      <c r="E48">
        <v>24</v>
      </c>
      <c r="F48">
        <v>4991</v>
      </c>
    </row>
    <row r="49" spans="1:6">
      <c r="A49">
        <v>35015000402</v>
      </c>
      <c r="B49">
        <v>0.26100000000000001</v>
      </c>
      <c r="C49">
        <v>4</v>
      </c>
      <c r="D49" t="s">
        <v>331</v>
      </c>
      <c r="E49">
        <v>117</v>
      </c>
      <c r="F49">
        <v>4876</v>
      </c>
    </row>
    <row r="50" spans="1:6">
      <c r="A50">
        <v>35045943000</v>
      </c>
      <c r="B50">
        <v>0.28499999999999998</v>
      </c>
      <c r="C50">
        <v>4</v>
      </c>
      <c r="D50" t="s">
        <v>331</v>
      </c>
      <c r="E50">
        <v>184</v>
      </c>
      <c r="F50">
        <v>4796</v>
      </c>
    </row>
    <row r="51" spans="1:6">
      <c r="A51">
        <v>35001000203</v>
      </c>
      <c r="B51">
        <v>0.27100000000000002</v>
      </c>
      <c r="C51">
        <v>4</v>
      </c>
      <c r="D51" t="s">
        <v>331</v>
      </c>
      <c r="E51">
        <v>15</v>
      </c>
      <c r="F51">
        <v>1988</v>
      </c>
    </row>
    <row r="52" spans="1:6">
      <c r="A52">
        <v>35043940500</v>
      </c>
      <c r="B52">
        <v>0.23899999999999999</v>
      </c>
      <c r="C52">
        <v>4</v>
      </c>
      <c r="D52" t="s">
        <v>331</v>
      </c>
      <c r="E52">
        <v>57</v>
      </c>
      <c r="F52">
        <v>4766</v>
      </c>
    </row>
    <row r="53" spans="1:6">
      <c r="A53">
        <v>35001003736</v>
      </c>
      <c r="B53">
        <v>0.22800000000000001</v>
      </c>
      <c r="C53">
        <v>4</v>
      </c>
      <c r="D53" t="s">
        <v>331</v>
      </c>
      <c r="E53">
        <v>100</v>
      </c>
      <c r="F53">
        <v>2015</v>
      </c>
    </row>
    <row r="54" spans="1:6">
      <c r="A54">
        <v>35001000502</v>
      </c>
      <c r="B54">
        <v>0.255</v>
      </c>
      <c r="C54">
        <v>4</v>
      </c>
      <c r="D54" t="s">
        <v>331</v>
      </c>
      <c r="E54">
        <v>34</v>
      </c>
      <c r="F54">
        <v>4734</v>
      </c>
    </row>
    <row r="55" spans="1:6">
      <c r="A55">
        <v>35061971300</v>
      </c>
      <c r="B55">
        <v>0.22800000000000001</v>
      </c>
      <c r="C55">
        <v>4</v>
      </c>
      <c r="D55" t="s">
        <v>331</v>
      </c>
      <c r="E55">
        <v>17</v>
      </c>
      <c r="F55">
        <v>2026</v>
      </c>
    </row>
    <row r="56" spans="1:6">
      <c r="A56">
        <v>35005000400</v>
      </c>
      <c r="B56">
        <v>0.24199999999999999</v>
      </c>
      <c r="C56">
        <v>4</v>
      </c>
      <c r="D56" t="s">
        <v>331</v>
      </c>
      <c r="E56">
        <v>92</v>
      </c>
      <c r="F56">
        <v>4721</v>
      </c>
    </row>
    <row r="57" spans="1:6">
      <c r="A57">
        <v>35043940600</v>
      </c>
      <c r="B57">
        <v>0.26200000000000001</v>
      </c>
      <c r="C57">
        <v>4</v>
      </c>
      <c r="D57" t="s">
        <v>331</v>
      </c>
      <c r="E57">
        <v>12</v>
      </c>
      <c r="F57">
        <v>2039</v>
      </c>
    </row>
    <row r="58" spans="1:6">
      <c r="A58">
        <v>35039000400</v>
      </c>
      <c r="B58">
        <v>0.217</v>
      </c>
      <c r="C58">
        <v>4</v>
      </c>
      <c r="D58" t="s">
        <v>331</v>
      </c>
      <c r="E58">
        <v>16</v>
      </c>
      <c r="F58">
        <v>4615</v>
      </c>
    </row>
    <row r="59" spans="1:6">
      <c r="A59">
        <v>35061970901</v>
      </c>
      <c r="B59">
        <v>0.20300000000000001</v>
      </c>
      <c r="C59">
        <v>4</v>
      </c>
      <c r="D59" t="s">
        <v>331</v>
      </c>
      <c r="E59">
        <v>25</v>
      </c>
      <c r="F59">
        <v>4602</v>
      </c>
    </row>
    <row r="60" spans="1:6">
      <c r="A60">
        <v>35045000708</v>
      </c>
      <c r="B60">
        <v>0.25</v>
      </c>
      <c r="C60">
        <v>4</v>
      </c>
      <c r="D60" t="s">
        <v>331</v>
      </c>
      <c r="E60">
        <v>72</v>
      </c>
      <c r="F60">
        <v>4530</v>
      </c>
    </row>
    <row r="61" spans="1:6">
      <c r="A61">
        <v>35013001203</v>
      </c>
      <c r="B61">
        <v>0.28199999999999997</v>
      </c>
      <c r="C61">
        <v>4</v>
      </c>
      <c r="D61" t="s">
        <v>331</v>
      </c>
      <c r="E61">
        <v>42</v>
      </c>
      <c r="F61">
        <v>4516</v>
      </c>
    </row>
    <row r="62" spans="1:6">
      <c r="A62">
        <v>35045000610</v>
      </c>
      <c r="B62">
        <v>0.224</v>
      </c>
      <c r="C62">
        <v>4</v>
      </c>
      <c r="D62" t="s">
        <v>331</v>
      </c>
      <c r="E62">
        <v>32</v>
      </c>
      <c r="F62">
        <v>4412</v>
      </c>
    </row>
    <row r="63" spans="1:6">
      <c r="A63">
        <v>35009000202</v>
      </c>
      <c r="B63">
        <v>0.26700000000000002</v>
      </c>
      <c r="C63">
        <v>4</v>
      </c>
      <c r="D63" t="s">
        <v>331</v>
      </c>
      <c r="E63">
        <v>107</v>
      </c>
      <c r="F63">
        <v>4388</v>
      </c>
    </row>
    <row r="64" spans="1:6">
      <c r="A64">
        <v>35001000904</v>
      </c>
      <c r="B64">
        <v>0.27300000000000002</v>
      </c>
      <c r="C64">
        <v>4</v>
      </c>
      <c r="D64" t="s">
        <v>331</v>
      </c>
      <c r="E64">
        <v>32</v>
      </c>
      <c r="F64">
        <v>4380</v>
      </c>
    </row>
    <row r="65" spans="1:6">
      <c r="A65">
        <v>35001000604</v>
      </c>
      <c r="B65">
        <v>0.26</v>
      </c>
      <c r="C65">
        <v>4</v>
      </c>
      <c r="D65" t="s">
        <v>331</v>
      </c>
      <c r="E65">
        <v>121</v>
      </c>
      <c r="F65">
        <v>4371</v>
      </c>
    </row>
    <row r="66" spans="1:6">
      <c r="A66">
        <v>35045943300</v>
      </c>
      <c r="B66">
        <v>0.22600000000000001</v>
      </c>
      <c r="C66">
        <v>4</v>
      </c>
      <c r="D66" t="s">
        <v>331</v>
      </c>
      <c r="E66">
        <v>26</v>
      </c>
      <c r="F66">
        <v>2204</v>
      </c>
    </row>
    <row r="67" spans="1:6">
      <c r="A67">
        <v>35029000200</v>
      </c>
      <c r="B67">
        <v>0.27600000000000002</v>
      </c>
      <c r="C67">
        <v>4</v>
      </c>
      <c r="D67" t="s">
        <v>331</v>
      </c>
      <c r="E67">
        <v>77</v>
      </c>
      <c r="F67">
        <v>4240</v>
      </c>
    </row>
    <row r="68" spans="1:6">
      <c r="A68">
        <v>35057963700</v>
      </c>
      <c r="B68">
        <v>0.26500000000000001</v>
      </c>
      <c r="C68">
        <v>4</v>
      </c>
      <c r="D68" t="s">
        <v>331</v>
      </c>
      <c r="E68">
        <v>7</v>
      </c>
      <c r="F68">
        <v>2207</v>
      </c>
    </row>
    <row r="69" spans="1:6">
      <c r="A69">
        <v>35009000603</v>
      </c>
      <c r="B69">
        <v>0.219</v>
      </c>
      <c r="C69">
        <v>4</v>
      </c>
      <c r="D69" t="s">
        <v>331</v>
      </c>
      <c r="E69">
        <v>89</v>
      </c>
      <c r="F69">
        <v>4223</v>
      </c>
    </row>
    <row r="70" spans="1:6">
      <c r="A70">
        <v>35009000201</v>
      </c>
      <c r="B70">
        <v>0.20100000000000001</v>
      </c>
      <c r="C70">
        <v>4</v>
      </c>
      <c r="D70" t="s">
        <v>331</v>
      </c>
      <c r="E70">
        <v>89</v>
      </c>
      <c r="F70">
        <v>4223</v>
      </c>
    </row>
    <row r="71" spans="1:6">
      <c r="A71">
        <v>35053978100</v>
      </c>
      <c r="B71">
        <v>0.218</v>
      </c>
      <c r="C71">
        <v>4</v>
      </c>
      <c r="D71" t="s">
        <v>331</v>
      </c>
      <c r="E71">
        <v>12</v>
      </c>
      <c r="F71">
        <v>4194</v>
      </c>
    </row>
    <row r="72" spans="1:6">
      <c r="A72">
        <v>35043940700</v>
      </c>
      <c r="B72">
        <v>0.24199999999999999</v>
      </c>
      <c r="C72">
        <v>4</v>
      </c>
      <c r="D72" t="s">
        <v>331</v>
      </c>
      <c r="E72">
        <v>173</v>
      </c>
      <c r="F72">
        <v>4095</v>
      </c>
    </row>
    <row r="73" spans="1:6">
      <c r="A73">
        <v>35006946100</v>
      </c>
      <c r="B73">
        <v>0.27100000000000002</v>
      </c>
      <c r="C73">
        <v>4</v>
      </c>
      <c r="D73" t="s">
        <v>331</v>
      </c>
      <c r="E73">
        <v>56</v>
      </c>
      <c r="F73">
        <v>4086</v>
      </c>
    </row>
    <row r="74" spans="1:6">
      <c r="A74">
        <v>35029000300</v>
      </c>
      <c r="B74">
        <v>0.28199999999999997</v>
      </c>
      <c r="C74">
        <v>4</v>
      </c>
      <c r="D74" t="s">
        <v>331</v>
      </c>
      <c r="E74">
        <v>46</v>
      </c>
      <c r="F74">
        <v>2327</v>
      </c>
    </row>
    <row r="75" spans="1:6">
      <c r="A75">
        <v>35013000102</v>
      </c>
      <c r="B75">
        <v>0.221</v>
      </c>
      <c r="C75">
        <v>4</v>
      </c>
      <c r="D75" t="s">
        <v>331</v>
      </c>
      <c r="E75">
        <v>32</v>
      </c>
      <c r="F75">
        <v>4082</v>
      </c>
    </row>
    <row r="76" spans="1:6">
      <c r="A76">
        <v>35001002900</v>
      </c>
      <c r="B76">
        <v>0.20100000000000001</v>
      </c>
      <c r="C76">
        <v>4</v>
      </c>
      <c r="D76" t="s">
        <v>331</v>
      </c>
      <c r="E76">
        <v>93</v>
      </c>
      <c r="F76">
        <v>4038</v>
      </c>
    </row>
    <row r="77" spans="1:6">
      <c r="A77">
        <v>35057963201</v>
      </c>
      <c r="B77">
        <v>0.23</v>
      </c>
      <c r="C77">
        <v>4</v>
      </c>
      <c r="D77" t="s">
        <v>331</v>
      </c>
      <c r="E77">
        <v>13</v>
      </c>
      <c r="F77">
        <v>3970</v>
      </c>
    </row>
    <row r="78" spans="1:6">
      <c r="A78">
        <v>35025001005</v>
      </c>
      <c r="B78">
        <v>0.251</v>
      </c>
      <c r="C78">
        <v>4</v>
      </c>
      <c r="D78" t="s">
        <v>331</v>
      </c>
      <c r="E78">
        <v>84</v>
      </c>
      <c r="F78">
        <v>3875</v>
      </c>
    </row>
    <row r="79" spans="1:6">
      <c r="A79">
        <v>35005000202</v>
      </c>
      <c r="B79">
        <v>0.20599999999999999</v>
      </c>
      <c r="C79">
        <v>4</v>
      </c>
      <c r="D79" t="s">
        <v>331</v>
      </c>
      <c r="E79">
        <v>74</v>
      </c>
      <c r="F79">
        <v>3838</v>
      </c>
    </row>
    <row r="80" spans="1:6">
      <c r="A80">
        <v>35025000200</v>
      </c>
      <c r="B80">
        <v>0.23899999999999999</v>
      </c>
      <c r="C80">
        <v>4</v>
      </c>
      <c r="D80" t="s">
        <v>331</v>
      </c>
      <c r="E80">
        <v>84</v>
      </c>
      <c r="F80">
        <v>3812</v>
      </c>
    </row>
    <row r="81" spans="1:6">
      <c r="A81">
        <v>35013000300</v>
      </c>
      <c r="B81">
        <v>0.20100000000000001</v>
      </c>
      <c r="C81">
        <v>4</v>
      </c>
      <c r="D81" t="s">
        <v>331</v>
      </c>
      <c r="E81">
        <v>41</v>
      </c>
      <c r="F81">
        <v>3802</v>
      </c>
    </row>
    <row r="82" spans="1:6">
      <c r="A82">
        <v>35005000201</v>
      </c>
      <c r="B82">
        <v>0.218</v>
      </c>
      <c r="C82">
        <v>4</v>
      </c>
      <c r="D82" t="s">
        <v>331</v>
      </c>
      <c r="E82">
        <v>75</v>
      </c>
      <c r="F82">
        <v>3791</v>
      </c>
    </row>
    <row r="83" spans="1:6">
      <c r="A83">
        <v>35045000705</v>
      </c>
      <c r="B83">
        <v>0.26500000000000001</v>
      </c>
      <c r="C83">
        <v>4</v>
      </c>
      <c r="D83" t="s">
        <v>331</v>
      </c>
      <c r="E83">
        <v>48</v>
      </c>
      <c r="F83">
        <v>3790</v>
      </c>
    </row>
    <row r="84" spans="1:6">
      <c r="A84">
        <v>35025000400</v>
      </c>
      <c r="B84">
        <v>0.29299999999999998</v>
      </c>
      <c r="C84">
        <v>4</v>
      </c>
      <c r="D84" t="s">
        <v>331</v>
      </c>
      <c r="E84">
        <v>96</v>
      </c>
      <c r="F84">
        <v>3771</v>
      </c>
    </row>
    <row r="85" spans="1:6">
      <c r="A85">
        <v>35001002700</v>
      </c>
      <c r="B85">
        <v>0.22900000000000001</v>
      </c>
      <c r="C85">
        <v>4</v>
      </c>
      <c r="D85" t="s">
        <v>331</v>
      </c>
      <c r="E85">
        <v>31</v>
      </c>
      <c r="F85">
        <v>3645</v>
      </c>
    </row>
    <row r="86" spans="1:6">
      <c r="A86">
        <v>35049001002</v>
      </c>
      <c r="B86">
        <v>0.23100000000000001</v>
      </c>
      <c r="C86">
        <v>4</v>
      </c>
      <c r="D86" t="s">
        <v>331</v>
      </c>
      <c r="E86">
        <v>40</v>
      </c>
      <c r="F86">
        <v>3637</v>
      </c>
    </row>
    <row r="87" spans="1:6">
      <c r="A87">
        <v>35049010308</v>
      </c>
      <c r="B87">
        <v>0.25700000000000001</v>
      </c>
      <c r="C87">
        <v>4</v>
      </c>
      <c r="D87" t="s">
        <v>331</v>
      </c>
      <c r="E87">
        <v>17</v>
      </c>
      <c r="F87">
        <v>2447</v>
      </c>
    </row>
    <row r="88" spans="1:6">
      <c r="A88">
        <v>35001004501</v>
      </c>
      <c r="B88">
        <v>0.28599999999999998</v>
      </c>
      <c r="C88">
        <v>4</v>
      </c>
      <c r="D88" t="s">
        <v>331</v>
      </c>
      <c r="E88">
        <v>42</v>
      </c>
      <c r="F88">
        <v>3619</v>
      </c>
    </row>
    <row r="89" spans="1:6">
      <c r="A89">
        <v>35035000303</v>
      </c>
      <c r="B89">
        <v>0.23100000000000001</v>
      </c>
      <c r="C89">
        <v>4</v>
      </c>
      <c r="D89" t="s">
        <v>331</v>
      </c>
      <c r="E89">
        <v>9</v>
      </c>
      <c r="F89">
        <v>2471</v>
      </c>
    </row>
    <row r="90" spans="1:6">
      <c r="A90">
        <v>35045000402</v>
      </c>
      <c r="B90">
        <v>0.217</v>
      </c>
      <c r="C90">
        <v>4</v>
      </c>
      <c r="D90" t="s">
        <v>331</v>
      </c>
      <c r="E90">
        <v>193</v>
      </c>
      <c r="F90">
        <v>3611</v>
      </c>
    </row>
    <row r="91" spans="1:6">
      <c r="A91">
        <v>35051962402</v>
      </c>
      <c r="B91">
        <v>0.23100000000000001</v>
      </c>
      <c r="C91">
        <v>4</v>
      </c>
      <c r="D91" t="s">
        <v>331</v>
      </c>
      <c r="E91">
        <v>14</v>
      </c>
      <c r="F91">
        <v>2482</v>
      </c>
    </row>
    <row r="92" spans="1:6">
      <c r="A92">
        <v>35001000110</v>
      </c>
      <c r="B92">
        <v>0.22600000000000001</v>
      </c>
      <c r="C92">
        <v>4</v>
      </c>
      <c r="D92" t="s">
        <v>331</v>
      </c>
      <c r="E92">
        <v>35</v>
      </c>
      <c r="F92">
        <v>3601</v>
      </c>
    </row>
    <row r="93" spans="1:6">
      <c r="A93">
        <v>35013000800</v>
      </c>
      <c r="B93">
        <v>0.29499999999999998</v>
      </c>
      <c r="C93">
        <v>4</v>
      </c>
      <c r="D93" t="s">
        <v>331</v>
      </c>
      <c r="E93">
        <v>67</v>
      </c>
      <c r="F93">
        <v>3551</v>
      </c>
    </row>
    <row r="94" spans="1:6">
      <c r="A94">
        <v>35015000500</v>
      </c>
      <c r="B94">
        <v>0.23</v>
      </c>
      <c r="C94">
        <v>4</v>
      </c>
      <c r="D94" t="s">
        <v>331</v>
      </c>
      <c r="E94">
        <v>55</v>
      </c>
      <c r="F94">
        <v>3539</v>
      </c>
    </row>
    <row r="95" spans="1:6">
      <c r="A95">
        <v>35001940700</v>
      </c>
      <c r="B95">
        <v>0.27400000000000002</v>
      </c>
      <c r="C95">
        <v>4</v>
      </c>
      <c r="D95" t="s">
        <v>331</v>
      </c>
      <c r="E95">
        <v>28</v>
      </c>
      <c r="F95">
        <v>2531</v>
      </c>
    </row>
    <row r="96" spans="1:6">
      <c r="A96">
        <v>35039000500</v>
      </c>
      <c r="B96">
        <v>0.25600000000000001</v>
      </c>
      <c r="C96">
        <v>4</v>
      </c>
      <c r="D96" t="s">
        <v>331</v>
      </c>
      <c r="E96">
        <v>20</v>
      </c>
      <c r="F96">
        <v>3518</v>
      </c>
    </row>
    <row r="97" spans="1:6">
      <c r="A97">
        <v>35003976400</v>
      </c>
      <c r="B97">
        <v>0.22900000000000001</v>
      </c>
      <c r="C97">
        <v>4</v>
      </c>
      <c r="D97" t="s">
        <v>331</v>
      </c>
      <c r="E97">
        <v>8</v>
      </c>
      <c r="F97">
        <v>3518</v>
      </c>
    </row>
    <row r="98" spans="1:6">
      <c r="A98">
        <v>35039941000</v>
      </c>
      <c r="B98">
        <v>0.29399999999999998</v>
      </c>
      <c r="C98">
        <v>4</v>
      </c>
      <c r="D98" t="s">
        <v>331</v>
      </c>
      <c r="E98">
        <v>231</v>
      </c>
      <c r="F98">
        <v>3505</v>
      </c>
    </row>
    <row r="99" spans="1:6">
      <c r="A99">
        <v>35031943500</v>
      </c>
      <c r="B99">
        <v>0.29799999999999999</v>
      </c>
      <c r="C99">
        <v>4</v>
      </c>
      <c r="D99" t="s">
        <v>331</v>
      </c>
      <c r="E99">
        <v>279</v>
      </c>
      <c r="F99">
        <v>3469</v>
      </c>
    </row>
    <row r="100" spans="1:6">
      <c r="A100">
        <v>35001000115</v>
      </c>
      <c r="B100">
        <v>0.22700000000000001</v>
      </c>
      <c r="C100">
        <v>4</v>
      </c>
      <c r="D100" t="s">
        <v>331</v>
      </c>
      <c r="E100">
        <v>22</v>
      </c>
      <c r="F100">
        <v>3334</v>
      </c>
    </row>
    <row r="101" spans="1:6">
      <c r="A101">
        <v>35001000205</v>
      </c>
      <c r="B101">
        <v>0.217</v>
      </c>
      <c r="C101">
        <v>4</v>
      </c>
      <c r="D101" t="s">
        <v>331</v>
      </c>
      <c r="E101">
        <v>34</v>
      </c>
      <c r="F101">
        <v>3302</v>
      </c>
    </row>
    <row r="102" spans="1:6">
      <c r="A102">
        <v>35001000128</v>
      </c>
      <c r="B102">
        <v>0.25800000000000001</v>
      </c>
      <c r="C102">
        <v>4</v>
      </c>
      <c r="D102" t="s">
        <v>331</v>
      </c>
      <c r="E102">
        <v>20</v>
      </c>
      <c r="F102">
        <v>3278</v>
      </c>
    </row>
    <row r="103" spans="1:6">
      <c r="A103">
        <v>35006974400</v>
      </c>
      <c r="B103">
        <v>0.22</v>
      </c>
      <c r="C103">
        <v>4</v>
      </c>
      <c r="D103" t="s">
        <v>331</v>
      </c>
      <c r="E103">
        <v>35</v>
      </c>
      <c r="F103">
        <v>3269</v>
      </c>
    </row>
    <row r="104" spans="1:6">
      <c r="A104">
        <v>35049001106</v>
      </c>
      <c r="B104">
        <v>0.23699999999999999</v>
      </c>
      <c r="C104">
        <v>4</v>
      </c>
      <c r="D104" t="s">
        <v>331</v>
      </c>
      <c r="E104">
        <v>32</v>
      </c>
      <c r="F104">
        <v>2689</v>
      </c>
    </row>
    <row r="105" spans="1:6">
      <c r="A105">
        <v>35031945400</v>
      </c>
      <c r="B105">
        <v>0.29499999999999998</v>
      </c>
      <c r="C105">
        <v>4</v>
      </c>
      <c r="D105" t="s">
        <v>331</v>
      </c>
      <c r="E105">
        <v>108</v>
      </c>
      <c r="F105">
        <v>3245</v>
      </c>
    </row>
    <row r="106" spans="1:6">
      <c r="A106">
        <v>35001001500</v>
      </c>
      <c r="B106">
        <v>0.22500000000000001</v>
      </c>
      <c r="C106">
        <v>4</v>
      </c>
      <c r="D106" t="s">
        <v>331</v>
      </c>
      <c r="E106">
        <v>22</v>
      </c>
      <c r="F106">
        <v>2708</v>
      </c>
    </row>
    <row r="107" spans="1:6">
      <c r="A107">
        <v>35037958602</v>
      </c>
      <c r="B107">
        <v>0.26700000000000002</v>
      </c>
      <c r="C107">
        <v>4</v>
      </c>
      <c r="D107" t="s">
        <v>331</v>
      </c>
      <c r="E107">
        <v>18</v>
      </c>
      <c r="F107">
        <v>2716</v>
      </c>
    </row>
    <row r="108" spans="1:6">
      <c r="A108">
        <v>35045942801</v>
      </c>
      <c r="B108">
        <v>0.29899999999999999</v>
      </c>
      <c r="C108">
        <v>4</v>
      </c>
      <c r="D108" t="s">
        <v>331</v>
      </c>
      <c r="E108">
        <v>7</v>
      </c>
      <c r="F108">
        <v>2717</v>
      </c>
    </row>
    <row r="109" spans="1:6">
      <c r="A109">
        <v>35039000100</v>
      </c>
      <c r="B109">
        <v>0.26600000000000001</v>
      </c>
      <c r="C109">
        <v>4</v>
      </c>
      <c r="D109" t="s">
        <v>331</v>
      </c>
      <c r="E109">
        <v>3</v>
      </c>
      <c r="F109">
        <v>3216</v>
      </c>
    </row>
    <row r="110" spans="1:6">
      <c r="A110">
        <v>35001000113</v>
      </c>
      <c r="B110">
        <v>0.2</v>
      </c>
      <c r="C110">
        <v>4</v>
      </c>
      <c r="D110" t="s">
        <v>331</v>
      </c>
      <c r="E110">
        <v>13</v>
      </c>
      <c r="F110">
        <v>3216</v>
      </c>
    </row>
    <row r="111" spans="1:6">
      <c r="A111">
        <v>35001001102</v>
      </c>
      <c r="B111">
        <v>0.26900000000000002</v>
      </c>
      <c r="C111">
        <v>4</v>
      </c>
      <c r="D111" t="s">
        <v>331</v>
      </c>
      <c r="E111">
        <v>21</v>
      </c>
      <c r="F111">
        <v>3210</v>
      </c>
    </row>
    <row r="112" spans="1:6">
      <c r="A112">
        <v>35051962300</v>
      </c>
      <c r="B112">
        <v>0.27900000000000003</v>
      </c>
      <c r="C112">
        <v>4</v>
      </c>
      <c r="D112" t="s">
        <v>331</v>
      </c>
      <c r="E112">
        <v>15</v>
      </c>
      <c r="F112">
        <v>3167</v>
      </c>
    </row>
    <row r="113" spans="1:6">
      <c r="A113">
        <v>35013001703</v>
      </c>
      <c r="B113">
        <v>0.23799999999999999</v>
      </c>
      <c r="C113">
        <v>4</v>
      </c>
      <c r="D113" t="s">
        <v>331</v>
      </c>
      <c r="E113">
        <v>39</v>
      </c>
      <c r="F113">
        <v>3117</v>
      </c>
    </row>
    <row r="114" spans="1:6">
      <c r="A114">
        <v>35001000120</v>
      </c>
      <c r="B114">
        <v>0.26</v>
      </c>
      <c r="C114">
        <v>4</v>
      </c>
      <c r="D114" t="s">
        <v>331</v>
      </c>
      <c r="E114">
        <v>24</v>
      </c>
      <c r="F114">
        <v>2737</v>
      </c>
    </row>
    <row r="115" spans="1:6">
      <c r="A115">
        <v>35049000800</v>
      </c>
      <c r="B115">
        <v>0.255</v>
      </c>
      <c r="C115">
        <v>4</v>
      </c>
      <c r="D115" t="s">
        <v>331</v>
      </c>
      <c r="E115">
        <v>3</v>
      </c>
      <c r="F115">
        <v>3085</v>
      </c>
    </row>
    <row r="116" spans="1:6">
      <c r="A116">
        <v>35025000100</v>
      </c>
      <c r="B116">
        <v>0.21099999999999999</v>
      </c>
      <c r="C116">
        <v>4</v>
      </c>
      <c r="D116" t="s">
        <v>331</v>
      </c>
      <c r="E116">
        <v>82</v>
      </c>
      <c r="F116">
        <v>3085</v>
      </c>
    </row>
    <row r="117" spans="1:6">
      <c r="A117">
        <v>35057963202</v>
      </c>
      <c r="B117">
        <v>0.22900000000000001</v>
      </c>
      <c r="C117">
        <v>4</v>
      </c>
      <c r="D117" t="s">
        <v>331</v>
      </c>
      <c r="E117">
        <v>22</v>
      </c>
      <c r="F117">
        <v>3047</v>
      </c>
    </row>
    <row r="118" spans="1:6">
      <c r="A118">
        <v>35001000208</v>
      </c>
      <c r="B118">
        <v>0.23899999999999999</v>
      </c>
      <c r="C118">
        <v>4</v>
      </c>
      <c r="D118" t="s">
        <v>331</v>
      </c>
      <c r="E118">
        <v>20</v>
      </c>
      <c r="F118">
        <v>2796</v>
      </c>
    </row>
    <row r="119" spans="1:6">
      <c r="A119">
        <v>35053978301</v>
      </c>
      <c r="B119">
        <v>0.27600000000000002</v>
      </c>
      <c r="C119">
        <v>4</v>
      </c>
      <c r="D119" t="s">
        <v>331</v>
      </c>
      <c r="E119">
        <v>6</v>
      </c>
      <c r="F119">
        <v>2798</v>
      </c>
    </row>
    <row r="120" spans="1:6">
      <c r="A120">
        <v>35006941500</v>
      </c>
      <c r="B120">
        <v>0.217</v>
      </c>
      <c r="C120">
        <v>4</v>
      </c>
      <c r="D120" t="s">
        <v>331</v>
      </c>
      <c r="E120">
        <v>31</v>
      </c>
      <c r="F120">
        <v>2991</v>
      </c>
    </row>
    <row r="121" spans="1:6">
      <c r="A121">
        <v>35013000500</v>
      </c>
      <c r="B121">
        <v>0.27800000000000002</v>
      </c>
      <c r="C121">
        <v>4</v>
      </c>
      <c r="D121" t="s">
        <v>331</v>
      </c>
      <c r="E121">
        <v>24</v>
      </c>
      <c r="F121">
        <v>2973</v>
      </c>
    </row>
    <row r="122" spans="1:6">
      <c r="A122">
        <v>35006974202</v>
      </c>
      <c r="B122">
        <v>0.21299999999999999</v>
      </c>
      <c r="C122">
        <v>4</v>
      </c>
      <c r="D122" t="s">
        <v>331</v>
      </c>
      <c r="E122">
        <v>31</v>
      </c>
      <c r="F122">
        <v>2949</v>
      </c>
    </row>
    <row r="123" spans="1:6">
      <c r="A123">
        <v>35037958601</v>
      </c>
      <c r="B123">
        <v>0.27400000000000002</v>
      </c>
      <c r="C123">
        <v>4</v>
      </c>
      <c r="D123" t="s">
        <v>331</v>
      </c>
      <c r="E123">
        <v>20</v>
      </c>
      <c r="F123">
        <v>2903</v>
      </c>
    </row>
    <row r="124" spans="1:6">
      <c r="A124">
        <v>35017964600</v>
      </c>
      <c r="B124">
        <v>0.23100000000000001</v>
      </c>
      <c r="C124">
        <v>4</v>
      </c>
      <c r="D124" t="s">
        <v>331</v>
      </c>
      <c r="E124">
        <v>11</v>
      </c>
      <c r="F124">
        <v>2874</v>
      </c>
    </row>
    <row r="125" spans="1:6">
      <c r="A125">
        <v>35017964500</v>
      </c>
      <c r="B125">
        <v>0.23</v>
      </c>
      <c r="C125">
        <v>4</v>
      </c>
      <c r="D125" t="s">
        <v>331</v>
      </c>
      <c r="E125">
        <v>19</v>
      </c>
      <c r="F125">
        <v>2845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  <pageSetUpPr fitToPage="1"/>
  </sheetPr>
  <dimension ref="B1:AJ228"/>
  <sheetViews>
    <sheetView topLeftCell="A16" zoomScale="120" zoomScaleNormal="120" workbookViewId="0">
      <selection activeCell="AK49" sqref="AK49"/>
    </sheetView>
  </sheetViews>
  <sheetFormatPr baseColWidth="10" defaultColWidth="8.6640625" defaultRowHeight="15"/>
  <cols>
    <col min="1" max="1" width="3.33203125" customWidth="1"/>
    <col min="2" max="2" width="4.83203125" style="23" customWidth="1"/>
    <col min="4" max="4" width="5.33203125" style="66" bestFit="1" customWidth="1"/>
    <col min="5" max="5" width="6.83203125" style="65" customWidth="1"/>
    <col min="6" max="6" width="4.83203125" style="23" customWidth="1"/>
    <col min="8" max="8" width="5.33203125" style="66" bestFit="1" customWidth="1"/>
    <col min="9" max="9" width="6.83203125" customWidth="1"/>
    <col min="10" max="10" width="4.83203125" style="23" customWidth="1"/>
    <col min="12" max="12" width="5.33203125" style="66" bestFit="1" customWidth="1"/>
    <col min="13" max="13" width="6.83203125" customWidth="1"/>
    <col min="14" max="14" width="4.83203125" style="23" customWidth="1"/>
    <col min="16" max="16" width="5.33203125" style="66" bestFit="1" customWidth="1"/>
    <col min="17" max="17" width="6.83203125" customWidth="1"/>
    <col min="18" max="18" width="4.83203125" style="23" customWidth="1"/>
    <col min="20" max="20" width="5.33203125" style="66" bestFit="1" customWidth="1"/>
    <col min="21" max="21" width="21.5" bestFit="1" customWidth="1"/>
    <col min="22" max="23" width="3.1640625" customWidth="1"/>
    <col min="25" max="25" width="24.5" customWidth="1"/>
    <col min="35" max="35" width="3.33203125" customWidth="1"/>
  </cols>
  <sheetData>
    <row r="1" spans="2:36">
      <c r="B1" s="11" t="s">
        <v>127</v>
      </c>
      <c r="C1" s="11" t="s">
        <v>233</v>
      </c>
      <c r="D1" s="66" t="s">
        <v>770</v>
      </c>
      <c r="F1" s="11" t="s">
        <v>127</v>
      </c>
      <c r="G1" s="11" t="s">
        <v>234</v>
      </c>
      <c r="H1" s="66" t="s">
        <v>770</v>
      </c>
      <c r="J1" s="11" t="s">
        <v>127</v>
      </c>
      <c r="K1" s="11" t="s">
        <v>235</v>
      </c>
      <c r="L1" s="66" t="s">
        <v>770</v>
      </c>
      <c r="N1" s="108" t="s">
        <v>127</v>
      </c>
      <c r="O1" s="108" t="s">
        <v>236</v>
      </c>
      <c r="P1" s="66" t="s">
        <v>770</v>
      </c>
      <c r="R1" s="108" t="s">
        <v>127</v>
      </c>
      <c r="S1" s="108" t="s">
        <v>237</v>
      </c>
      <c r="T1" s="66" t="s">
        <v>770</v>
      </c>
      <c r="U1" s="6" t="s">
        <v>239</v>
      </c>
      <c r="Y1" s="5" t="s">
        <v>905</v>
      </c>
    </row>
    <row r="2" spans="2:36">
      <c r="B2" s="12" t="s">
        <v>119</v>
      </c>
      <c r="C2" s="12">
        <f>VLOOKUP(B2,MainTable!$D$1:$T$53,13,FALSE)</f>
        <v>480.28178234357711</v>
      </c>
      <c r="D2" s="66">
        <v>1</v>
      </c>
      <c r="F2" s="12" t="s">
        <v>119</v>
      </c>
      <c r="G2" s="12">
        <f>VLOOKUP(F2,MainTable!$D$1:$T$53,14,FALSE)</f>
        <v>9.4204205978294713</v>
      </c>
      <c r="H2" s="66">
        <v>1</v>
      </c>
      <c r="I2" s="3"/>
      <c r="J2" s="12" t="s">
        <v>71</v>
      </c>
      <c r="K2" s="12">
        <f>VLOOKUP(J2,MainTable!$D$1:$T$53,15,FALSE)</f>
        <v>0.40165580556580188</v>
      </c>
      <c r="L2" s="66">
        <v>1</v>
      </c>
      <c r="M2" s="3"/>
      <c r="N2" s="14" t="s">
        <v>84</v>
      </c>
      <c r="O2" s="14">
        <f>VLOOKUP(N2,MainTable!$D$1:$T$53,16,FALSE)</f>
        <v>219.81554265391335</v>
      </c>
      <c r="P2" s="66">
        <v>1</v>
      </c>
      <c r="Q2" s="3"/>
      <c r="R2" s="14" t="s">
        <v>94</v>
      </c>
      <c r="S2" s="14">
        <f>VLOOKUP(R2,MainTable!$D$1:$T$53,17,FALSE)</f>
        <v>1.3279461741968461</v>
      </c>
      <c r="T2" s="66">
        <v>1</v>
      </c>
      <c r="V2" s="9" t="s">
        <v>260</v>
      </c>
      <c r="W2" s="9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spans="2:36">
      <c r="B3" s="12" t="s">
        <v>94</v>
      </c>
      <c r="C3" s="12">
        <f>VLOOKUP(B3,MainTable!$D$1:$T$53,13,FALSE)</f>
        <v>699.5645559935565</v>
      </c>
      <c r="D3" s="66">
        <v>2</v>
      </c>
      <c r="F3" s="12" t="s">
        <v>94</v>
      </c>
      <c r="G3" s="12">
        <f>VLOOKUP(F3,MainTable!$D$1:$T$53,14,FALSE)</f>
        <v>12.402832029790705</v>
      </c>
      <c r="H3" s="66">
        <v>2</v>
      </c>
      <c r="I3" s="3"/>
      <c r="J3" s="12" t="s">
        <v>117</v>
      </c>
      <c r="K3" s="12">
        <f>VLOOKUP(J3,MainTable!$D$1:$T$53,15,FALSE)</f>
        <v>0.46411904043548874</v>
      </c>
      <c r="L3" s="66">
        <v>2</v>
      </c>
      <c r="M3" s="3"/>
      <c r="N3" s="14" t="s">
        <v>111</v>
      </c>
      <c r="O3" s="14">
        <f>VLOOKUP(N3,MainTable!$D$1:$T$53,16,FALSE)</f>
        <v>223.29199675803815</v>
      </c>
      <c r="P3" s="66">
        <v>2</v>
      </c>
      <c r="Q3" s="3"/>
      <c r="R3" s="14" t="s">
        <v>119</v>
      </c>
      <c r="S3" s="14">
        <f>VLOOKUP(R3,MainTable!$D$1:$T$53,17,FALSE)</f>
        <v>1.4952081759255578</v>
      </c>
      <c r="T3" s="66">
        <v>2</v>
      </c>
      <c r="U3" s="10" t="s">
        <v>261</v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spans="2:36">
      <c r="B4" s="12" t="s">
        <v>103</v>
      </c>
      <c r="C4" s="12">
        <f>VLOOKUP(B4,MainTable!$D$1:$T$53,13,FALSE)</f>
        <v>1108.7700466951428</v>
      </c>
      <c r="D4" s="66">
        <v>3</v>
      </c>
      <c r="F4" s="12" t="s">
        <v>71</v>
      </c>
      <c r="G4" s="12">
        <f>VLOOKUP(F4,MainTable!$D$1:$T$53,14,FALSE)</f>
        <v>13.289252791421109</v>
      </c>
      <c r="H4" s="66">
        <v>3</v>
      </c>
      <c r="I4" s="3"/>
      <c r="J4" s="12" t="s">
        <v>123</v>
      </c>
      <c r="K4" s="12">
        <f>VLOOKUP(J4,MainTable!$D$1:$T$53,15,FALSE)</f>
        <v>0.62087698874660457</v>
      </c>
      <c r="L4" s="66">
        <v>3</v>
      </c>
      <c r="M4" s="3"/>
      <c r="N4" s="14" t="s">
        <v>110</v>
      </c>
      <c r="O4" s="14">
        <f>VLOOKUP(N4,MainTable!$D$1:$T$53,16,FALSE)</f>
        <v>230.4698508344523</v>
      </c>
      <c r="P4" s="66">
        <v>3</v>
      </c>
      <c r="Q4" s="3"/>
      <c r="R4" s="14" t="s">
        <v>71</v>
      </c>
      <c r="S4" s="14">
        <f>VLOOKUP(R4,MainTable!$D$1:$T$53,17,FALSE)</f>
        <v>2.6640774829282385</v>
      </c>
      <c r="T4" s="66">
        <v>3</v>
      </c>
      <c r="U4" t="s">
        <v>817</v>
      </c>
      <c r="V4" s="9" t="s">
        <v>260</v>
      </c>
      <c r="W4" s="9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2:36">
      <c r="B5" s="12" t="s">
        <v>84</v>
      </c>
      <c r="C5" s="12">
        <f>VLOOKUP(B5,MainTable!$D$1:$T$53,13,FALSE)</f>
        <v>1186.4207516978286</v>
      </c>
      <c r="D5" s="66">
        <v>4</v>
      </c>
      <c r="F5" s="12" t="s">
        <v>84</v>
      </c>
      <c r="G5" s="12">
        <f>VLOOKUP(F5,MainTable!$D$1:$T$53,14,FALSE)</f>
        <v>15.628398912770304</v>
      </c>
      <c r="H5" s="66">
        <v>4</v>
      </c>
      <c r="I5" s="3"/>
      <c r="J5" s="12" t="s">
        <v>102</v>
      </c>
      <c r="K5" s="12">
        <f>VLOOKUP(J5,MainTable!$D$1:$T$53,15,FALSE)</f>
        <v>0.78444109802068873</v>
      </c>
      <c r="L5" s="66">
        <v>4</v>
      </c>
      <c r="M5" s="3"/>
      <c r="N5" s="14" t="s">
        <v>89</v>
      </c>
      <c r="O5" s="14">
        <f>VLOOKUP(N5,MainTable!$D$1:$T$53,16,FALSE)</f>
        <v>252.01948820283664</v>
      </c>
      <c r="P5" s="66">
        <v>4</v>
      </c>
      <c r="Q5" s="3"/>
      <c r="R5" s="14" t="s">
        <v>80</v>
      </c>
      <c r="S5" s="14">
        <f>VLOOKUP(R5,MainTable!$D$1:$T$53,17,FALSE)</f>
        <v>3.2292598314226089</v>
      </c>
      <c r="T5" s="66">
        <v>4</v>
      </c>
      <c r="U5" s="4" t="s">
        <v>253</v>
      </c>
      <c r="V5" s="9" t="s">
        <v>260</v>
      </c>
      <c r="W5" s="9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2:36">
      <c r="B6" s="12" t="s">
        <v>110</v>
      </c>
      <c r="C6" s="12">
        <f>VLOOKUP(B6,MainTable!$D$1:$T$53,13,FALSE)</f>
        <v>1375.5654467390154</v>
      </c>
      <c r="D6" s="66">
        <v>5</v>
      </c>
      <c r="F6" s="12" t="s">
        <v>110</v>
      </c>
      <c r="G6" s="12">
        <f>VLOOKUP(F6,MainTable!$D$1:$T$53,14,FALSE)</f>
        <v>18.254650223005012</v>
      </c>
      <c r="H6" s="66">
        <v>5</v>
      </c>
      <c r="I6" s="3"/>
      <c r="J6" s="12" t="s">
        <v>121</v>
      </c>
      <c r="K6" s="12">
        <f>VLOOKUP(J6,MainTable!$D$1:$T$53,15,FALSE)</f>
        <v>0.82615479343141185</v>
      </c>
      <c r="L6" s="66">
        <v>5</v>
      </c>
      <c r="M6" s="3"/>
      <c r="N6" s="14" t="s">
        <v>78</v>
      </c>
      <c r="O6" s="14">
        <f>VLOOKUP(N6,MainTable!$D$1:$T$53,16,FALSE)</f>
        <v>258.29610553054971</v>
      </c>
      <c r="P6" s="66">
        <v>5</v>
      </c>
      <c r="Q6" s="3"/>
      <c r="R6" s="14" t="s">
        <v>107</v>
      </c>
      <c r="S6" s="14">
        <f>VLOOKUP(R6,MainTable!$D$1:$T$53,17,FALSE)</f>
        <v>3.3400204054751232</v>
      </c>
      <c r="T6" s="66">
        <v>5</v>
      </c>
      <c r="V6" s="9" t="s">
        <v>260</v>
      </c>
      <c r="W6" s="9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2:36">
      <c r="B7" s="12" t="s">
        <v>120</v>
      </c>
      <c r="C7" s="12">
        <f>VLOOKUP(B7,MainTable!$D$1:$T$53,13,FALSE)</f>
        <v>1745.4768975651677</v>
      </c>
      <c r="D7" s="66">
        <v>6</v>
      </c>
      <c r="F7" s="12" t="s">
        <v>117</v>
      </c>
      <c r="G7" s="12">
        <f>VLOOKUP(F7,MainTable!$D$1:$T$53,14,FALSE)</f>
        <v>22.871748961201856</v>
      </c>
      <c r="H7" s="66">
        <v>6</v>
      </c>
      <c r="I7" s="3"/>
      <c r="J7" s="12" t="s">
        <v>86</v>
      </c>
      <c r="K7" s="12">
        <f>VLOOKUP(J7,MainTable!$D$1:$T$53,15,FALSE)</f>
        <v>0.91548281819927046</v>
      </c>
      <c r="L7" s="66">
        <v>6</v>
      </c>
      <c r="M7" s="3"/>
      <c r="N7" s="14" t="s">
        <v>86</v>
      </c>
      <c r="O7" s="14">
        <f>VLOOKUP(N7,MainTable!$D$1:$T$53,16,FALSE)</f>
        <v>258.83076579288206</v>
      </c>
      <c r="P7" s="66">
        <v>6</v>
      </c>
      <c r="Q7" s="3"/>
      <c r="R7" s="14" t="s">
        <v>79</v>
      </c>
      <c r="S7" s="14">
        <f>VLOOKUP(R7,MainTable!$D$1:$T$53,17,FALSE)</f>
        <v>3.5492055281153525</v>
      </c>
      <c r="T7" s="66">
        <v>6</v>
      </c>
      <c r="V7" s="9" t="s">
        <v>260</v>
      </c>
      <c r="W7" s="9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2:36">
      <c r="B8" s="12" t="s">
        <v>122</v>
      </c>
      <c r="C8" s="12">
        <f>VLOOKUP(B8,MainTable!$D$1:$T$53,13,FALSE)</f>
        <v>1908.2616766122208</v>
      </c>
      <c r="D8" s="66">
        <v>7</v>
      </c>
      <c r="F8" s="12" t="s">
        <v>123</v>
      </c>
      <c r="G8" s="12">
        <f>VLOOKUP(F8,MainTable!$D$1:$T$53,14,FALSE)</f>
        <v>24.924836041312918</v>
      </c>
      <c r="H8" s="66">
        <v>7</v>
      </c>
      <c r="I8" s="3"/>
      <c r="J8" s="12" t="s">
        <v>89</v>
      </c>
      <c r="K8" s="12">
        <f>VLOOKUP(J8,MainTable!$D$1:$T$53,15,FALSE)</f>
        <v>0.96746033652883556</v>
      </c>
      <c r="L8" s="66">
        <v>7</v>
      </c>
      <c r="M8" s="3"/>
      <c r="N8" s="14" t="s">
        <v>123</v>
      </c>
      <c r="O8" s="14">
        <f>VLOOKUP(N8,MainTable!$D$1:$T$53,16,FALSE)</f>
        <v>271.24625911097957</v>
      </c>
      <c r="P8" s="66">
        <v>7</v>
      </c>
      <c r="Q8" s="3"/>
      <c r="R8" s="14" t="s">
        <v>103</v>
      </c>
      <c r="S8" s="14">
        <f>VLOOKUP(R8,MainTable!$D$1:$T$53,17,FALSE)</f>
        <v>3.8773709520959319</v>
      </c>
      <c r="T8" s="66">
        <v>7</v>
      </c>
      <c r="V8" s="9" t="s">
        <v>260</v>
      </c>
      <c r="W8" s="9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2:36">
      <c r="B9" s="12" t="s">
        <v>111</v>
      </c>
      <c r="C9" s="12">
        <f>VLOOKUP(B9,MainTable!$D$1:$T$53,13,FALSE)</f>
        <v>2149.0880811052652</v>
      </c>
      <c r="D9" s="66">
        <v>8</v>
      </c>
      <c r="F9" s="12" t="s">
        <v>122</v>
      </c>
      <c r="G9" s="12">
        <f>VLOOKUP(F9,MainTable!$D$1:$T$53,14,FALSE)</f>
        <v>32.395040070172641</v>
      </c>
      <c r="H9" s="66">
        <v>8</v>
      </c>
      <c r="I9" s="3"/>
      <c r="J9" s="12" t="s">
        <v>114</v>
      </c>
      <c r="K9" s="12">
        <f>VLOOKUP(J9,MainTable!$D$1:$T$53,15,FALSE)</f>
        <v>0.97166480581791848</v>
      </c>
      <c r="L9" s="66">
        <v>8</v>
      </c>
      <c r="M9" s="3"/>
      <c r="N9" s="14" t="s">
        <v>97</v>
      </c>
      <c r="O9" s="14">
        <f>VLOOKUP(N9,MainTable!$D$1:$T$53,16,FALSE)</f>
        <v>273.98761958797684</v>
      </c>
      <c r="P9" s="66">
        <v>8</v>
      </c>
      <c r="Q9" s="3"/>
      <c r="R9" s="14" t="s">
        <v>122</v>
      </c>
      <c r="S9" s="14">
        <f>VLOOKUP(R9,MainTable!$D$1:$T$53,17,FALSE)</f>
        <v>4.0865886804378002</v>
      </c>
      <c r="T9" s="66">
        <v>8</v>
      </c>
      <c r="V9" s="9" t="s">
        <v>260</v>
      </c>
      <c r="W9" s="9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2:36">
      <c r="B10" s="12" t="s">
        <v>118</v>
      </c>
      <c r="C10" s="12">
        <f>VLOOKUP(B10,MainTable!$D$1:$T$53,13,FALSE)</f>
        <v>2402.4955137458123</v>
      </c>
      <c r="D10" s="66">
        <v>9</v>
      </c>
      <c r="F10" s="12" t="s">
        <v>120</v>
      </c>
      <c r="G10" s="12">
        <f>VLOOKUP(F10,MainTable!$D$1:$T$53,14,FALSE)</f>
        <v>33.812875459934062</v>
      </c>
      <c r="H10" s="66">
        <v>9</v>
      </c>
      <c r="I10" s="3"/>
      <c r="J10" s="12" t="s">
        <v>109</v>
      </c>
      <c r="K10" s="12">
        <f>VLOOKUP(J10,MainTable!$D$1:$T$53,15,FALSE)</f>
        <v>0.98051091121212319</v>
      </c>
      <c r="L10" s="66">
        <v>9</v>
      </c>
      <c r="M10" s="3"/>
      <c r="N10" s="14" t="s">
        <v>75</v>
      </c>
      <c r="O10" s="14">
        <f>VLOOKUP(N10,MainTable!$D$1:$T$53,16,FALSE)</f>
        <v>279.25123465380193</v>
      </c>
      <c r="P10" s="66">
        <v>9</v>
      </c>
      <c r="Q10" s="3"/>
      <c r="R10" s="109" t="s">
        <v>105</v>
      </c>
      <c r="S10" s="109">
        <f>VLOOKUP(R10,MainTable!$D$1:$T$53,17,FALSE)</f>
        <v>4.6764180361244021</v>
      </c>
      <c r="T10" s="66">
        <v>9</v>
      </c>
      <c r="V10" s="9" t="s">
        <v>260</v>
      </c>
      <c r="W10" s="9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2:36">
      <c r="B11" s="12" t="s">
        <v>79</v>
      </c>
      <c r="C11" s="12">
        <f>VLOOKUP(B11,MainTable!$D$1:$T$53,13,FALSE)</f>
        <v>2611.0480551633027</v>
      </c>
      <c r="D11" s="66">
        <v>10</v>
      </c>
      <c r="F11" s="12" t="s">
        <v>103</v>
      </c>
      <c r="G11" s="12">
        <f>VLOOKUP(F11,MainTable!$D$1:$T$53,14,FALSE)</f>
        <v>36.860706339599162</v>
      </c>
      <c r="H11" s="66">
        <v>10</v>
      </c>
      <c r="I11" s="3"/>
      <c r="J11" s="12" t="s">
        <v>85</v>
      </c>
      <c r="K11" s="12">
        <f>VLOOKUP(J11,MainTable!$D$1:$T$53,15,FALSE)</f>
        <v>1.0615020542662099</v>
      </c>
      <c r="L11" s="66">
        <v>10</v>
      </c>
      <c r="M11" s="3"/>
      <c r="N11" s="14" t="s">
        <v>103</v>
      </c>
      <c r="O11" s="14">
        <f>VLOOKUP(N11,MainTable!$D$1:$T$53,16,FALSE)</f>
        <v>285.75009325758703</v>
      </c>
      <c r="P11" s="66">
        <v>10</v>
      </c>
      <c r="Q11" s="3"/>
      <c r="R11" s="14" t="s">
        <v>120</v>
      </c>
      <c r="S11" s="14">
        <f>VLOOKUP(R11,MainTable!$D$1:$T$53,17,FALSE)</f>
        <v>4.6809054405986839</v>
      </c>
      <c r="T11" s="66">
        <v>10</v>
      </c>
      <c r="V11" s="9" t="s">
        <v>260</v>
      </c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2:36">
      <c r="B12" s="12" t="s">
        <v>108</v>
      </c>
      <c r="C12" s="12">
        <f>VLOOKUP(B12,MainTable!$D$1:$T$53,13,FALSE)</f>
        <v>2612.30604506186</v>
      </c>
      <c r="D12" s="66">
        <v>11</v>
      </c>
      <c r="F12" s="12" t="s">
        <v>90</v>
      </c>
      <c r="G12" s="12">
        <f>VLOOKUP(F12,MainTable!$D$1:$T$53,14,FALSE)</f>
        <v>37.239263611465574</v>
      </c>
      <c r="H12" s="66">
        <v>11</v>
      </c>
      <c r="I12" s="3"/>
      <c r="J12" s="12" t="s">
        <v>99</v>
      </c>
      <c r="K12" s="12">
        <f>VLOOKUP(J12,MainTable!$D$1:$T$53,15,FALSE)</f>
        <v>1.086888625148354</v>
      </c>
      <c r="L12" s="66">
        <v>11</v>
      </c>
      <c r="M12" s="3"/>
      <c r="N12" s="14" t="s">
        <v>88</v>
      </c>
      <c r="O12" s="14">
        <f>VLOOKUP(N12,MainTable!$D$1:$T$53,16,FALSE)</f>
        <v>291.72707571775811</v>
      </c>
      <c r="P12" s="66">
        <v>11</v>
      </c>
      <c r="Q12" s="3"/>
      <c r="R12" s="14" t="s">
        <v>77</v>
      </c>
      <c r="S12" s="14">
        <f>VLOOKUP(R12,MainTable!$D$1:$T$53,17,FALSE)</f>
        <v>4.8850926868776314</v>
      </c>
      <c r="T12" s="66">
        <v>11</v>
      </c>
      <c r="V12" s="9" t="s">
        <v>260</v>
      </c>
      <c r="W12" s="9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2:36">
      <c r="B13" s="12" t="s">
        <v>77</v>
      </c>
      <c r="C13" s="12">
        <f>VLOOKUP(B13,MainTable!$D$1:$T$53,13,FALSE)</f>
        <v>2639.8079027389431</v>
      </c>
      <c r="D13" s="66">
        <v>12</v>
      </c>
      <c r="F13" s="12" t="s">
        <v>109</v>
      </c>
      <c r="G13" s="12">
        <f>VLOOKUP(F13,MainTable!$D$1:$T$53,14,FALSE)</f>
        <v>39.00505163604381</v>
      </c>
      <c r="H13" s="66">
        <v>12</v>
      </c>
      <c r="I13" s="3"/>
      <c r="J13" s="12" t="s">
        <v>101</v>
      </c>
      <c r="K13" s="12">
        <f>VLOOKUP(J13,MainTable!$D$1:$T$53,15,FALSE)</f>
        <v>1.1548612488367482</v>
      </c>
      <c r="L13" s="66">
        <v>12</v>
      </c>
      <c r="M13" s="3"/>
      <c r="N13" s="14" t="s">
        <v>106</v>
      </c>
      <c r="O13" s="14">
        <f>VLOOKUP(N13,MainTable!$D$1:$T$53,16,FALSE)</f>
        <v>292.36796036899648</v>
      </c>
      <c r="P13" s="66">
        <v>12</v>
      </c>
      <c r="Q13" s="3"/>
      <c r="R13" s="14" t="s">
        <v>104</v>
      </c>
      <c r="S13" s="14">
        <f>VLOOKUP(R13,MainTable!$D$1:$T$53,17,FALSE)</f>
        <v>5.2701323594360838</v>
      </c>
      <c r="T13" s="66">
        <v>12</v>
      </c>
      <c r="V13" s="9" t="s">
        <v>260</v>
      </c>
      <c r="W13" s="9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2:36">
      <c r="B14" s="12" t="s">
        <v>80</v>
      </c>
      <c r="C14" s="12">
        <f>VLOOKUP(B14,MainTable!$D$1:$T$53,13,FALSE)</f>
        <v>2713.9104996049568</v>
      </c>
      <c r="D14" s="66">
        <v>13</v>
      </c>
      <c r="F14" s="12" t="s">
        <v>102</v>
      </c>
      <c r="G14" s="12">
        <f>VLOOKUP(F14,MainTable!$D$1:$T$53,14,FALSE)</f>
        <v>41.311005002933754</v>
      </c>
      <c r="H14" s="66">
        <v>13</v>
      </c>
      <c r="I14" s="3"/>
      <c r="J14" s="12" t="s">
        <v>90</v>
      </c>
      <c r="K14" s="12">
        <f>VLOOKUP(J14,MainTable!$D$1:$T$53,15,FALSE)</f>
        <v>1.1962874828357191</v>
      </c>
      <c r="L14" s="66">
        <v>13</v>
      </c>
      <c r="M14" s="3"/>
      <c r="N14" s="14" t="s">
        <v>82</v>
      </c>
      <c r="O14" s="14">
        <f>VLOOKUP(N14,MainTable!$D$1:$T$53,16,FALSE)</f>
        <v>313.94027745010698</v>
      </c>
      <c r="P14" s="66">
        <v>13</v>
      </c>
      <c r="Q14" s="3"/>
      <c r="R14" s="14" t="s">
        <v>95</v>
      </c>
      <c r="S14" s="14">
        <f>VLOOKUP(R14,MainTable!$D$1:$T$53,17,FALSE)</f>
        <v>5.3718526524263961</v>
      </c>
      <c r="T14" s="66">
        <v>13</v>
      </c>
      <c r="V14" s="9" t="s">
        <v>260</v>
      </c>
      <c r="W14" s="9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2:36">
      <c r="B15" s="12" t="s">
        <v>92</v>
      </c>
      <c r="C15" s="12">
        <f>VLOOKUP(B15,MainTable!$D$1:$T$53,13,FALSE)</f>
        <v>2759.1261793971703</v>
      </c>
      <c r="D15" s="66">
        <v>14</v>
      </c>
      <c r="F15" s="12" t="s">
        <v>89</v>
      </c>
      <c r="G15" s="12">
        <f>VLOOKUP(F15,MainTable!$D$1:$T$53,14,FALSE)</f>
        <v>41.490569310373843</v>
      </c>
      <c r="H15" s="66">
        <v>14</v>
      </c>
      <c r="I15" s="3"/>
      <c r="J15" s="12" t="s">
        <v>115</v>
      </c>
      <c r="K15" s="12">
        <f>VLOOKUP(J15,MainTable!$D$1:$T$53,15,FALSE)</f>
        <v>1.2302124883971801</v>
      </c>
      <c r="L15" s="66">
        <v>14</v>
      </c>
      <c r="M15" s="3"/>
      <c r="N15" s="14" t="s">
        <v>73</v>
      </c>
      <c r="O15" s="14">
        <f>VLOOKUP(N15,MainTable!$D$1:$T$53,16,FALSE)</f>
        <v>314.20162275150062</v>
      </c>
      <c r="P15" s="66">
        <v>14</v>
      </c>
      <c r="Q15" s="3"/>
      <c r="R15" s="14" t="s">
        <v>84</v>
      </c>
      <c r="S15" s="14">
        <f>VLOOKUP(R15,MainTable!$D$1:$T$53,17,FALSE)</f>
        <v>5.4742094374307442</v>
      </c>
      <c r="T15" s="66">
        <v>14</v>
      </c>
      <c r="V15" s="9" t="s">
        <v>260</v>
      </c>
      <c r="W15" s="9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2:36">
      <c r="B16" s="12" t="s">
        <v>93</v>
      </c>
      <c r="C16" s="12">
        <f>VLOOKUP(B16,MainTable!$D$1:$T$53,13,FALSE)</f>
        <v>2774.5130585276361</v>
      </c>
      <c r="D16" s="66">
        <v>15</v>
      </c>
      <c r="F16" s="12" t="s">
        <v>86</v>
      </c>
      <c r="G16" s="12">
        <f>VLOOKUP(F16,MainTable!$D$1:$T$53,14,FALSE)</f>
        <v>43.495412174610991</v>
      </c>
      <c r="H16" s="66">
        <v>15</v>
      </c>
      <c r="I16" s="3"/>
      <c r="J16" s="12" t="s">
        <v>96</v>
      </c>
      <c r="K16" s="12">
        <f>VLOOKUP(J16,MainTable!$D$1:$T$53,15,FALSE)</f>
        <v>1.2869127081006675</v>
      </c>
      <c r="L16" s="66">
        <v>15</v>
      </c>
      <c r="M16" s="3"/>
      <c r="N16" s="14" t="s">
        <v>85</v>
      </c>
      <c r="O16" s="14">
        <f>VLOOKUP(N16,MainTable!$D$1:$T$53,16,FALSE)</f>
        <v>314.57711860513382</v>
      </c>
      <c r="P16" s="66">
        <v>15</v>
      </c>
      <c r="Q16" s="3"/>
      <c r="R16" s="14" t="s">
        <v>108</v>
      </c>
      <c r="S16" s="14">
        <f>VLOOKUP(R16,MainTable!$D$1:$T$53,17,FALSE)</f>
        <v>6.0198402507399793</v>
      </c>
      <c r="T16" s="66">
        <v>15</v>
      </c>
      <c r="V16" s="9" t="s">
        <v>260</v>
      </c>
      <c r="W16" s="9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2:36">
      <c r="B17" s="12" t="s">
        <v>107</v>
      </c>
      <c r="C17" s="12">
        <f>VLOOKUP(B17,MainTable!$D$1:$T$53,13,FALSE)</f>
        <v>2884.4743191519447</v>
      </c>
      <c r="D17" s="66">
        <v>16</v>
      </c>
      <c r="F17" s="12" t="s">
        <v>118</v>
      </c>
      <c r="G17" s="12">
        <f>VLOOKUP(F17,MainTable!$D$1:$T$53,14,FALSE)</f>
        <v>44.683502618375769</v>
      </c>
      <c r="H17" s="66">
        <v>16</v>
      </c>
      <c r="I17" s="3"/>
      <c r="J17" s="12" t="s">
        <v>84</v>
      </c>
      <c r="K17" s="12">
        <f>VLOOKUP(J17,MainTable!$D$1:$T$53,15,FALSE)</f>
        <v>1.3172728890998635</v>
      </c>
      <c r="L17" s="66">
        <v>16</v>
      </c>
      <c r="M17" s="3"/>
      <c r="N17" s="14" t="s">
        <v>119</v>
      </c>
      <c r="O17" s="14">
        <f>VLOOKUP(N17,MainTable!$D$1:$T$53,16,FALSE)</f>
        <v>321.21398884558334</v>
      </c>
      <c r="P17" s="66">
        <v>16</v>
      </c>
      <c r="Q17" s="3"/>
      <c r="R17" s="14" t="s">
        <v>110</v>
      </c>
      <c r="S17" s="14">
        <f>VLOOKUP(R17,MainTable!$D$1:$T$53,17,FALSE)</f>
        <v>6.2637122566737728</v>
      </c>
      <c r="T17" s="66">
        <v>16</v>
      </c>
      <c r="V17" s="9" t="s">
        <v>260</v>
      </c>
      <c r="W17" s="9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2:36">
      <c r="B18" s="12" t="s">
        <v>95</v>
      </c>
      <c r="C18" s="12">
        <f>VLOOKUP(B18,MainTable!$D$1:$T$53,13,FALSE)</f>
        <v>2890.7208594710942</v>
      </c>
      <c r="D18" s="66">
        <v>17</v>
      </c>
      <c r="F18" s="12" t="s">
        <v>78</v>
      </c>
      <c r="G18" s="12">
        <f>VLOOKUP(F18,MainTable!$D$1:$T$53,14,FALSE)</f>
        <v>45.263296137134091</v>
      </c>
      <c r="H18" s="66">
        <v>17</v>
      </c>
      <c r="I18" s="3"/>
      <c r="J18" s="12" t="s">
        <v>110</v>
      </c>
      <c r="K18" s="12">
        <f>VLOOKUP(J18,MainTable!$D$1:$T$53,15,FALSE)</f>
        <v>1.327065190993304</v>
      </c>
      <c r="L18" s="66">
        <v>17</v>
      </c>
      <c r="M18" s="3"/>
      <c r="N18" s="14" t="s">
        <v>116</v>
      </c>
      <c r="O18" s="14">
        <f>VLOOKUP(N18,MainTable!$D$1:$T$53,16,FALSE)</f>
        <v>326.75986508881221</v>
      </c>
      <c r="P18" s="66">
        <v>17</v>
      </c>
      <c r="Q18" s="3"/>
      <c r="R18" s="14" t="s">
        <v>92</v>
      </c>
      <c r="S18" s="14">
        <f>VLOOKUP(R18,MainTable!$D$1:$T$53,17,FALSE)</f>
        <v>6.4046452570752406</v>
      </c>
      <c r="T18" s="66">
        <v>17</v>
      </c>
      <c r="V18" s="9" t="s">
        <v>260</v>
      </c>
      <c r="W18" s="9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2:36">
      <c r="B19" s="12" t="s">
        <v>78</v>
      </c>
      <c r="C19" s="12">
        <f>VLOOKUP(B19,MainTable!$D$1:$T$53,13,FALSE)</f>
        <v>2944.6249748049536</v>
      </c>
      <c r="D19" s="66">
        <v>18</v>
      </c>
      <c r="F19" s="12" t="s">
        <v>77</v>
      </c>
      <c r="G19" s="12">
        <f>VLOOKUP(F19,MainTable!$D$1:$T$53,14,FALSE)</f>
        <v>46.277470928376978</v>
      </c>
      <c r="H19" s="66">
        <v>18</v>
      </c>
      <c r="I19" s="3"/>
      <c r="J19" s="12" t="s">
        <v>97</v>
      </c>
      <c r="K19" s="12">
        <f>VLOOKUP(J19,MainTable!$D$1:$T$53,15,FALSE)</f>
        <v>1.3671358090038987</v>
      </c>
      <c r="L19" s="66">
        <v>18</v>
      </c>
      <c r="M19" s="3"/>
      <c r="N19" s="14" t="s">
        <v>114</v>
      </c>
      <c r="O19" s="14">
        <f>VLOOKUP(N19,MainTable!$D$1:$T$53,16,FALSE)</f>
        <v>339.93663819730568</v>
      </c>
      <c r="P19" s="66">
        <v>18</v>
      </c>
      <c r="Q19" s="3"/>
      <c r="R19" s="14" t="s">
        <v>87</v>
      </c>
      <c r="S19" s="14">
        <f>VLOOKUP(R19,MainTable!$D$1:$T$53,17,FALSE)</f>
        <v>6.4520678660062618</v>
      </c>
      <c r="T19" s="66">
        <v>18</v>
      </c>
      <c r="V19" s="9" t="s">
        <v>260</v>
      </c>
      <c r="W19" s="9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2:36">
      <c r="B20" s="12" t="s">
        <v>81</v>
      </c>
      <c r="C20" s="12">
        <f>VLOOKUP(B20,MainTable!$D$1:$T$53,13,FALSE)</f>
        <v>3019.114510257235</v>
      </c>
      <c r="D20" s="66">
        <v>19</v>
      </c>
      <c r="F20" s="12" t="s">
        <v>100</v>
      </c>
      <c r="G20" s="12">
        <f>VLOOKUP(F20,MainTable!$D$1:$T$53,14,FALSE)</f>
        <v>46.361480870833098</v>
      </c>
      <c r="H20" s="66">
        <v>19</v>
      </c>
      <c r="I20" s="3"/>
      <c r="J20" s="12" t="s">
        <v>73</v>
      </c>
      <c r="K20" s="12">
        <f>VLOOKUP(J20,MainTable!$D$1:$T$53,15,FALSE)</f>
        <v>1.4946931826414549</v>
      </c>
      <c r="L20" s="66">
        <v>19</v>
      </c>
      <c r="M20" s="3"/>
      <c r="N20" s="14" t="s">
        <v>102</v>
      </c>
      <c r="O20" s="14">
        <f>VLOOKUP(N20,MainTable!$D$1:$T$53,16,FALSE)</f>
        <v>344.67995115245782</v>
      </c>
      <c r="P20" s="66">
        <v>19</v>
      </c>
      <c r="Q20" s="3"/>
      <c r="R20" s="14" t="s">
        <v>91</v>
      </c>
      <c r="S20" s="14">
        <f>VLOOKUP(R20,MainTable!$D$1:$T$53,17,FALSE)</f>
        <v>6.9840069783908971</v>
      </c>
      <c r="T20" s="66">
        <v>19</v>
      </c>
      <c r="V20" s="9" t="s">
        <v>260</v>
      </c>
      <c r="W20" s="9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2:36">
      <c r="B21" s="12" t="s">
        <v>100</v>
      </c>
      <c r="C21" s="12">
        <f>VLOOKUP(B21,MainTable!$D$1:$T$53,13,FALSE)</f>
        <v>3025.9870835026704</v>
      </c>
      <c r="D21" s="66">
        <v>20</v>
      </c>
      <c r="F21" s="12" t="s">
        <v>121</v>
      </c>
      <c r="G21" s="12">
        <f>VLOOKUP(F21,MainTable!$D$1:$T$53,14,FALSE)</f>
        <v>47.543952354216898</v>
      </c>
      <c r="H21" s="66">
        <v>20</v>
      </c>
      <c r="I21" s="3"/>
      <c r="J21" s="12" t="s">
        <v>100</v>
      </c>
      <c r="K21" s="12">
        <f>VLOOKUP(J21,MainTable!$D$1:$T$53,15,FALSE)</f>
        <v>1.5321109968905848</v>
      </c>
      <c r="L21" s="66">
        <v>20</v>
      </c>
      <c r="M21" s="3"/>
      <c r="N21" s="14" t="s">
        <v>118</v>
      </c>
      <c r="O21" s="14">
        <f>VLOOKUP(N21,MainTable!$D$1:$T$53,16,FALSE)</f>
        <v>349.46385079983588</v>
      </c>
      <c r="P21" s="66">
        <v>20</v>
      </c>
      <c r="Q21" s="3"/>
      <c r="R21" s="14" t="s">
        <v>100</v>
      </c>
      <c r="S21" s="14">
        <f>VLOOKUP(R21,MainTable!$D$1:$T$53,17,FALSE)</f>
        <v>7.0450216311317178</v>
      </c>
      <c r="T21" s="66">
        <v>20</v>
      </c>
      <c r="V21" s="9" t="s">
        <v>260</v>
      </c>
      <c r="W21" s="9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2:36">
      <c r="B22" s="12" t="s">
        <v>90</v>
      </c>
      <c r="C22" s="12">
        <f>VLOOKUP(B22,MainTable!$D$1:$T$53,13,FALSE)</f>
        <v>3112.9025544254973</v>
      </c>
      <c r="D22" s="66">
        <v>21</v>
      </c>
      <c r="F22" s="12" t="s">
        <v>108</v>
      </c>
      <c r="G22" s="12">
        <f>VLOOKUP(F22,MainTable!$D$1:$T$53,14,FALSE)</f>
        <v>49.121249756831844</v>
      </c>
      <c r="H22" s="66">
        <v>21</v>
      </c>
      <c r="I22" s="3"/>
      <c r="J22" s="12" t="s">
        <v>78</v>
      </c>
      <c r="K22" s="12">
        <f>VLOOKUP(J22,MainTable!$D$1:$T$53,15,FALSE)</f>
        <v>1.5371497737205821</v>
      </c>
      <c r="L22" s="66">
        <v>21</v>
      </c>
      <c r="M22" s="3"/>
      <c r="N22" s="14" t="s">
        <v>93</v>
      </c>
      <c r="O22" s="14">
        <f>VLOOKUP(N22,MainTable!$D$1:$T$53,16,FALSE)</f>
        <v>351.37747616221708</v>
      </c>
      <c r="P22" s="66">
        <v>21</v>
      </c>
      <c r="Q22" s="3"/>
      <c r="R22" s="14" t="s">
        <v>90</v>
      </c>
      <c r="S22" s="14">
        <f>VLOOKUP(R22,MainTable!$D$1:$T$53,17,FALSE)</f>
        <v>7.116020130317688</v>
      </c>
      <c r="T22" s="66">
        <v>21</v>
      </c>
      <c r="V22" s="9" t="s">
        <v>260</v>
      </c>
      <c r="W22" s="9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2:36">
      <c r="B23" s="14" t="s">
        <v>105</v>
      </c>
      <c r="C23" s="14">
        <f>VLOOKUP(B23,MainTable!$D$1:$T$53,13,FALSE)</f>
        <v>3114.2960051424375</v>
      </c>
      <c r="D23" s="66">
        <v>22</v>
      </c>
      <c r="F23" s="12" t="s">
        <v>99</v>
      </c>
      <c r="G23" s="12">
        <f>VLOOKUP(F23,MainTable!$D$1:$T$53,14,FALSE)</f>
        <v>49.138430111879359</v>
      </c>
      <c r="H23" s="66">
        <v>22</v>
      </c>
      <c r="I23" s="3"/>
      <c r="J23" s="12" t="s">
        <v>106</v>
      </c>
      <c r="K23" s="12">
        <f>VLOOKUP(J23,MainTable!$D$1:$T$53,15,FALSE)</f>
        <v>1.5700374286439691</v>
      </c>
      <c r="L23" s="66">
        <v>22</v>
      </c>
      <c r="M23" s="3"/>
      <c r="N23" s="14" t="s">
        <v>98</v>
      </c>
      <c r="O23" s="14">
        <f>VLOOKUP(N23,MainTable!$D$1:$T$53,16,FALSE)</f>
        <v>356.3255684690929</v>
      </c>
      <c r="P23" s="66">
        <v>22</v>
      </c>
      <c r="Q23" s="3"/>
      <c r="R23" s="63" t="s">
        <v>759</v>
      </c>
      <c r="S23" s="63">
        <f>VLOOKUP(R23,MainTable!$D$1:$T$53,17,FALSE)</f>
        <v>7.4657660207078234</v>
      </c>
      <c r="T23" s="66">
        <v>22</v>
      </c>
      <c r="V23" s="9" t="s">
        <v>260</v>
      </c>
      <c r="W23" s="9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2:36">
      <c r="B24" s="12" t="s">
        <v>104</v>
      </c>
      <c r="C24" s="12">
        <f>VLOOKUP(B24,MainTable!$D$1:$T$53,13,FALSE)</f>
        <v>3159.8177924054726</v>
      </c>
      <c r="D24" s="66">
        <v>23</v>
      </c>
      <c r="F24" s="12" t="s">
        <v>96</v>
      </c>
      <c r="G24" s="12">
        <f>VLOOKUP(F24,MainTable!$D$1:$T$53,14,FALSE)</f>
        <v>52.983517367740362</v>
      </c>
      <c r="H24" s="66">
        <v>23</v>
      </c>
      <c r="I24" s="3"/>
      <c r="J24" s="12" t="s">
        <v>74</v>
      </c>
      <c r="K24" s="12">
        <f>VLOOKUP(J24,MainTable!$D$1:$T$53,15,FALSE)</f>
        <v>1.6561467234346621</v>
      </c>
      <c r="L24" s="66">
        <v>23</v>
      </c>
      <c r="M24" s="3"/>
      <c r="N24" s="14" t="s">
        <v>120</v>
      </c>
      <c r="O24" s="14">
        <f>VLOOKUP(N24,MainTable!$D$1:$T$53,16,FALSE)</f>
        <v>368.66318779774537</v>
      </c>
      <c r="P24" s="66">
        <v>23</v>
      </c>
      <c r="Q24" s="3"/>
      <c r="R24" s="14" t="s">
        <v>118</v>
      </c>
      <c r="S24" s="14">
        <f>VLOOKUP(R24,MainTable!$D$1:$T$53,17,FALSE)</f>
        <v>7.5175457782786141</v>
      </c>
      <c r="T24" s="66">
        <v>23</v>
      </c>
      <c r="V24" s="9" t="s">
        <v>260</v>
      </c>
      <c r="W24" s="9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2:36">
      <c r="B25" s="12" t="s">
        <v>71</v>
      </c>
      <c r="C25" s="12">
        <f>VLOOKUP(B25,MainTable!$D$1:$T$53,13,FALSE)</f>
        <v>3308.6171312028941</v>
      </c>
      <c r="D25" s="66">
        <v>24</v>
      </c>
      <c r="F25" s="12" t="s">
        <v>97</v>
      </c>
      <c r="G25" s="12">
        <f>VLOOKUP(F25,MainTable!$D$1:$T$53,14,FALSE)</f>
        <v>56.492730213180479</v>
      </c>
      <c r="H25" s="66">
        <v>24</v>
      </c>
      <c r="I25" s="3"/>
      <c r="J25" s="12" t="s">
        <v>122</v>
      </c>
      <c r="K25" s="12">
        <f>VLOOKUP(J25,MainTable!$D$1:$T$53,15,FALSE)</f>
        <v>1.6976204294834591</v>
      </c>
      <c r="L25" s="66">
        <v>24</v>
      </c>
      <c r="M25" s="3"/>
      <c r="N25" s="14" t="s">
        <v>83</v>
      </c>
      <c r="O25" s="14">
        <f>VLOOKUP(N25,MainTable!$D$1:$T$53,16,FALSE)</f>
        <v>370.8082390043229</v>
      </c>
      <c r="P25" s="66">
        <v>24</v>
      </c>
      <c r="Q25" s="3"/>
      <c r="R25" s="14" t="s">
        <v>93</v>
      </c>
      <c r="S25" s="14">
        <f>VLOOKUP(R25,MainTable!$D$1:$T$53,17,FALSE)</f>
        <v>7.896103896103897</v>
      </c>
      <c r="T25" s="66">
        <v>24</v>
      </c>
      <c r="U25" t="s">
        <v>257</v>
      </c>
      <c r="V25" s="9" t="s">
        <v>260</v>
      </c>
      <c r="W25" s="9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2:36">
      <c r="B26" s="63" t="s">
        <v>759</v>
      </c>
      <c r="C26" s="63">
        <f>VLOOKUP(B26,MainTable!$D$1:$T$53,13,FALSE)</f>
        <v>3411.9539174619495</v>
      </c>
      <c r="D26" s="66">
        <v>25</v>
      </c>
      <c r="F26" s="12" t="s">
        <v>115</v>
      </c>
      <c r="G26" s="12">
        <f>VLOOKUP(F26,MainTable!$D$1:$T$53,14,FALSE)</f>
        <v>57.946738631109852</v>
      </c>
      <c r="H26" s="66">
        <v>25</v>
      </c>
      <c r="I26" s="3"/>
      <c r="J26" s="12" t="s">
        <v>77</v>
      </c>
      <c r="K26" s="12">
        <f>VLOOKUP(J26,MainTable!$D$1:$T$53,15,FALSE)</f>
        <v>1.753062064870766</v>
      </c>
      <c r="L26" s="66">
        <v>25</v>
      </c>
      <c r="M26" s="3"/>
      <c r="N26" s="14" t="s">
        <v>117</v>
      </c>
      <c r="O26" s="14">
        <f>VLOOKUP(N26,MainTable!$D$1:$T$53,16,FALSE)</f>
        <v>379.15760469835709</v>
      </c>
      <c r="P26" s="66">
        <v>25</v>
      </c>
      <c r="Q26" s="3"/>
      <c r="R26" s="14" t="s">
        <v>81</v>
      </c>
      <c r="S26" s="14">
        <f>VLOOKUP(R26,MainTable!$D$1:$T$53,17,FALSE)</f>
        <v>7.9309590866733659</v>
      </c>
      <c r="T26" s="66">
        <v>25</v>
      </c>
      <c r="U26" s="4" t="s">
        <v>254</v>
      </c>
      <c r="V26" s="9" t="s">
        <v>260</v>
      </c>
      <c r="W26" s="9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2:36">
      <c r="B27" s="12" t="s">
        <v>116</v>
      </c>
      <c r="C27" s="12">
        <f>VLOOKUP(B27,MainTable!$D$1:$T$53,13,FALSE)</f>
        <v>3717.245354784684</v>
      </c>
      <c r="D27" s="66">
        <v>26</v>
      </c>
      <c r="F27" s="14" t="s">
        <v>105</v>
      </c>
      <c r="G27" s="14">
        <f>VLOOKUP(F27,MainTable!$D$1:$T$53,14,FALSE)</f>
        <v>58.808779636936677</v>
      </c>
      <c r="H27" s="66">
        <v>26</v>
      </c>
      <c r="I27" s="3"/>
      <c r="J27" s="12" t="s">
        <v>94</v>
      </c>
      <c r="K27" s="12">
        <f>VLOOKUP(J27,MainTable!$D$1:$T$53,15,FALSE)</f>
        <v>1.7729360247783832</v>
      </c>
      <c r="L27" s="66">
        <v>26</v>
      </c>
      <c r="M27" s="3"/>
      <c r="N27" s="14" t="s">
        <v>96</v>
      </c>
      <c r="O27" s="14">
        <f>VLOOKUP(N27,MainTable!$D$1:$T$53,16,FALSE)</f>
        <v>388.3577765029417</v>
      </c>
      <c r="P27" s="66">
        <v>26</v>
      </c>
      <c r="Q27" s="3"/>
      <c r="R27" s="14" t="s">
        <v>115</v>
      </c>
      <c r="S27" s="14">
        <f>VLOOKUP(R27,MainTable!$D$1:$T$53,17,FALSE)</f>
        <v>8.1528555859352601</v>
      </c>
      <c r="T27" s="66">
        <v>26</v>
      </c>
      <c r="V27" s="9" t="s">
        <v>260</v>
      </c>
      <c r="W27" s="9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2:36">
      <c r="B28" s="12" t="s">
        <v>88</v>
      </c>
      <c r="C28" s="12">
        <f>VLOOKUP(B28,MainTable!$D$1:$T$53,13,FALSE)</f>
        <v>3836.650937150976</v>
      </c>
      <c r="D28" s="66">
        <v>27</v>
      </c>
      <c r="F28" s="12" t="s">
        <v>106</v>
      </c>
      <c r="G28" s="12">
        <f>VLOOKUP(F28,MainTable!$D$1:$T$53,14,FALSE)</f>
        <v>63.175753165708322</v>
      </c>
      <c r="H28" s="66">
        <v>27</v>
      </c>
      <c r="I28" s="3"/>
      <c r="J28" s="12" t="s">
        <v>118</v>
      </c>
      <c r="K28" s="12">
        <f>VLOOKUP(J28,MainTable!$D$1:$T$53,15,FALSE)</f>
        <v>1.8598787120608689</v>
      </c>
      <c r="L28" s="66">
        <v>27</v>
      </c>
      <c r="M28" s="3"/>
      <c r="N28" s="14" t="s">
        <v>81</v>
      </c>
      <c r="O28" s="14">
        <f>VLOOKUP(N28,MainTable!$D$1:$T$53,16,FALSE)</f>
        <v>397.21827887726164</v>
      </c>
      <c r="P28" s="66">
        <v>27</v>
      </c>
      <c r="Q28" s="3"/>
      <c r="R28" s="14" t="s">
        <v>99</v>
      </c>
      <c r="S28" s="14">
        <f>VLOOKUP(R28,MainTable!$D$1:$T$53,17,FALSE)</f>
        <v>8.3767925851249014</v>
      </c>
      <c r="T28" s="66">
        <v>27</v>
      </c>
      <c r="V28" s="9" t="s">
        <v>260</v>
      </c>
      <c r="W28" s="9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2:36">
      <c r="B29" s="12" t="s">
        <v>75</v>
      </c>
      <c r="C29" s="12">
        <f>VLOOKUP(B29,MainTable!$D$1:$T$53,13,FALSE)</f>
        <v>3861.2056423309241</v>
      </c>
      <c r="D29" s="66">
        <v>28</v>
      </c>
      <c r="F29" s="12" t="s">
        <v>85</v>
      </c>
      <c r="G29" s="12">
        <f>VLOOKUP(F29,MainTable!$D$1:$T$53,14,FALSE)</f>
        <v>64.097181846841636</v>
      </c>
      <c r="H29" s="66">
        <v>28</v>
      </c>
      <c r="I29" s="3"/>
      <c r="J29" s="12" t="s">
        <v>116</v>
      </c>
      <c r="K29" s="12">
        <f>VLOOKUP(J29,MainTable!$D$1:$T$53,15,FALSE)</f>
        <v>1.8775576004903844</v>
      </c>
      <c r="L29" s="66">
        <v>28</v>
      </c>
      <c r="M29" s="3"/>
      <c r="N29" s="14" t="s">
        <v>121</v>
      </c>
      <c r="O29" s="14">
        <f>VLOOKUP(N29,MainTable!$D$1:$T$53,16,FALSE)</f>
        <v>406.24122741834276</v>
      </c>
      <c r="P29" s="66">
        <v>28</v>
      </c>
      <c r="Q29" s="3"/>
      <c r="R29" s="14" t="s">
        <v>109</v>
      </c>
      <c r="S29" s="14">
        <f>VLOOKUP(R29,MainTable!$D$1:$T$53,17,FALSE)</f>
        <v>8.6639498557269548</v>
      </c>
      <c r="T29" s="66">
        <v>28</v>
      </c>
      <c r="V29" s="9" t="s">
        <v>260</v>
      </c>
      <c r="W29" s="9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2:36">
      <c r="B30" s="12" t="s">
        <v>113</v>
      </c>
      <c r="C30" s="12">
        <f>VLOOKUP(B30,MainTable!$D$1:$T$53,13,FALSE)</f>
        <v>3867.271608282012</v>
      </c>
      <c r="D30" s="66">
        <v>29</v>
      </c>
      <c r="F30" s="12" t="s">
        <v>73</v>
      </c>
      <c r="G30" s="12">
        <f>VLOOKUP(F30,MainTable!$D$1:$T$53,14,FALSE)</f>
        <v>67.534515538564747</v>
      </c>
      <c r="H30" s="66">
        <v>29</v>
      </c>
      <c r="I30" s="3"/>
      <c r="J30" s="12" t="s">
        <v>108</v>
      </c>
      <c r="K30" s="12">
        <f>VLOOKUP(J30,MainTable!$D$1:$T$53,15,FALSE)</f>
        <v>1.8803788265807364</v>
      </c>
      <c r="L30" s="66">
        <v>29</v>
      </c>
      <c r="M30" s="3"/>
      <c r="N30" s="14" t="s">
        <v>113</v>
      </c>
      <c r="O30" s="14">
        <f>VLOOKUP(N30,MainTable!$D$1:$T$53,16,FALSE)</f>
        <v>416.34679857525197</v>
      </c>
      <c r="P30" s="66">
        <v>29</v>
      </c>
      <c r="Q30" s="3"/>
      <c r="R30" s="14" t="s">
        <v>112</v>
      </c>
      <c r="S30" s="14">
        <f>VLOOKUP(R30,MainTable!$D$1:$T$53,17,FALSE)</f>
        <v>9.0488257107540182</v>
      </c>
      <c r="T30" s="66">
        <v>29</v>
      </c>
      <c r="V30" s="9" t="s">
        <v>260</v>
      </c>
      <c r="W30" s="9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2:36">
      <c r="B31" s="12" t="s">
        <v>109</v>
      </c>
      <c r="C31" s="12">
        <f>VLOOKUP(B31,MainTable!$D$1:$T$53,13,FALSE)</f>
        <v>3978.0334099316806</v>
      </c>
      <c r="D31" s="66">
        <v>30</v>
      </c>
      <c r="F31" s="12" t="s">
        <v>116</v>
      </c>
      <c r="G31" s="12">
        <f>VLOOKUP(F31,MainTable!$D$1:$T$53,14,FALSE)</f>
        <v>69.793422687635584</v>
      </c>
      <c r="H31" s="66">
        <v>30</v>
      </c>
      <c r="I31" s="3"/>
      <c r="J31" s="14" t="s">
        <v>105</v>
      </c>
      <c r="K31" s="14">
        <f>VLOOKUP(J31,MainTable!$D$1:$T$53,15,FALSE)</f>
        <v>1.88834906957558</v>
      </c>
      <c r="L31" s="66">
        <v>30</v>
      </c>
      <c r="M31" s="3"/>
      <c r="N31" s="14" t="s">
        <v>101</v>
      </c>
      <c r="O31" s="14">
        <f>VLOOKUP(N31,MainTable!$D$1:$T$53,16,FALSE)</f>
        <v>428.23424468836714</v>
      </c>
      <c r="P31" s="66">
        <v>30</v>
      </c>
      <c r="Q31" s="3"/>
      <c r="R31" s="14" t="s">
        <v>74</v>
      </c>
      <c r="S31" s="14">
        <f>VLOOKUP(R31,MainTable!$D$1:$T$53,17,FALSE)</f>
        <v>9.6204189328560918</v>
      </c>
      <c r="T31" s="66">
        <v>30</v>
      </c>
      <c r="V31" s="9" t="s">
        <v>260</v>
      </c>
      <c r="W31" s="9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spans="2:36">
      <c r="B32" s="12" t="s">
        <v>123</v>
      </c>
      <c r="C32" s="12">
        <f>VLOOKUP(B32,MainTable!$D$1:$T$53,13,FALSE)</f>
        <v>4014.4564049039614</v>
      </c>
      <c r="D32" s="66">
        <v>31</v>
      </c>
      <c r="F32" s="12" t="s">
        <v>93</v>
      </c>
      <c r="G32" s="12">
        <f>VLOOKUP(F32,MainTable!$D$1:$T$53,14,FALSE)</f>
        <v>71.308970565894356</v>
      </c>
      <c r="H32" s="66">
        <v>31</v>
      </c>
      <c r="I32" s="3"/>
      <c r="J32" s="12" t="s">
        <v>87</v>
      </c>
      <c r="K32" s="12">
        <f>VLOOKUP(J32,MainTable!$D$1:$T$53,15,FALSE)</f>
        <v>1.914402099622724</v>
      </c>
      <c r="L32" s="66">
        <v>31</v>
      </c>
      <c r="M32" s="3"/>
      <c r="N32" s="14" t="s">
        <v>92</v>
      </c>
      <c r="O32" s="14">
        <f>VLOOKUP(N32,MainTable!$D$1:$T$53,16,FALSE)</f>
        <v>444.21078130883586</v>
      </c>
      <c r="P32" s="66">
        <v>31</v>
      </c>
      <c r="Q32" s="3"/>
      <c r="R32" s="14" t="s">
        <v>113</v>
      </c>
      <c r="S32" s="14">
        <f>VLOOKUP(R32,MainTable!$D$1:$T$53,17,FALSE)</f>
        <v>9.818968612407641</v>
      </c>
      <c r="T32" s="66">
        <v>31</v>
      </c>
      <c r="V32" s="9" t="s">
        <v>260</v>
      </c>
      <c r="W32" s="9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2:36">
      <c r="B33" s="12" t="s">
        <v>106</v>
      </c>
      <c r="C33" s="12">
        <f>VLOOKUP(B33,MainTable!$D$1:$T$53,13,FALSE)</f>
        <v>4023.8373947729888</v>
      </c>
      <c r="D33" s="66">
        <v>32</v>
      </c>
      <c r="F33" s="12" t="s">
        <v>111</v>
      </c>
      <c r="G33" s="12">
        <f>VLOOKUP(F33,MainTable!$D$1:$T$53,14,FALSE)</f>
        <v>72.694279561429397</v>
      </c>
      <c r="H33" s="66">
        <v>32</v>
      </c>
      <c r="I33" s="3"/>
      <c r="J33" s="12" t="s">
        <v>88</v>
      </c>
      <c r="K33" s="12">
        <f>VLOOKUP(J33,MainTable!$D$1:$T$53,15,FALSE)</f>
        <v>1.9225376250272646</v>
      </c>
      <c r="L33" s="66">
        <v>32</v>
      </c>
      <c r="M33" s="3"/>
      <c r="N33" s="14" t="s">
        <v>100</v>
      </c>
      <c r="O33" s="14">
        <f>VLOOKUP(N33,MainTable!$D$1:$T$53,16,FALSE)</f>
        <v>450.22593276718527</v>
      </c>
      <c r="P33" s="66">
        <v>32</v>
      </c>
      <c r="Q33" s="3"/>
      <c r="R33" s="14" t="s">
        <v>83</v>
      </c>
      <c r="S33" s="14">
        <f>VLOOKUP(R33,MainTable!$D$1:$T$53,17,FALSE)</f>
        <v>9.9451176555640668</v>
      </c>
      <c r="T33" s="66">
        <v>32</v>
      </c>
      <c r="V33" s="9" t="s">
        <v>260</v>
      </c>
      <c r="W33" s="9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2:36">
      <c r="B34" s="12" t="s">
        <v>83</v>
      </c>
      <c r="C34" s="12">
        <f>VLOOKUP(B34,MainTable!$D$1:$T$53,13,FALSE)</f>
        <v>4051.8752124036605</v>
      </c>
      <c r="D34" s="66">
        <v>33</v>
      </c>
      <c r="F34" s="12" t="s">
        <v>114</v>
      </c>
      <c r="G34" s="12">
        <f>VLOOKUP(F34,MainTable!$D$1:$T$53,14,FALSE)</f>
        <v>72.996423855321993</v>
      </c>
      <c r="H34" s="66">
        <v>33</v>
      </c>
      <c r="I34" s="3"/>
      <c r="J34" s="12" t="s">
        <v>120</v>
      </c>
      <c r="K34" s="12">
        <f>VLOOKUP(J34,MainTable!$D$1:$T$53,15,FALSE)</f>
        <v>1.9371711826779794</v>
      </c>
      <c r="L34" s="66">
        <v>33</v>
      </c>
      <c r="M34" s="3"/>
      <c r="N34" s="63" t="s">
        <v>759</v>
      </c>
      <c r="O34" s="63">
        <f>VLOOKUP(N34,MainTable!$D$1:$T$53,16,FALSE)</f>
        <v>450.23093281146748</v>
      </c>
      <c r="P34" s="66">
        <v>33</v>
      </c>
      <c r="Q34" s="3"/>
      <c r="R34" s="14" t="s">
        <v>111</v>
      </c>
      <c r="S34" s="14">
        <f>VLOOKUP(R34,MainTable!$D$1:$T$53,17,FALSE)</f>
        <v>10.004252173469096</v>
      </c>
      <c r="T34" s="66">
        <v>33</v>
      </c>
      <c r="V34" s="9" t="s">
        <v>260</v>
      </c>
      <c r="W34" s="9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2:36">
      <c r="B35" s="12" t="s">
        <v>96</v>
      </c>
      <c r="C35" s="12">
        <f>VLOOKUP(B35,MainTable!$D$1:$T$53,13,FALSE)</f>
        <v>4117.1026623816488</v>
      </c>
      <c r="D35" s="66">
        <v>34</v>
      </c>
      <c r="F35" s="12" t="s">
        <v>88</v>
      </c>
      <c r="G35" s="12">
        <f>VLOOKUP(F35,MainTable!$D$1:$T$53,14,FALSE)</f>
        <v>73.761057807688672</v>
      </c>
      <c r="H35" s="66">
        <v>34</v>
      </c>
      <c r="I35" s="3"/>
      <c r="J35" s="12" t="s">
        <v>119</v>
      </c>
      <c r="K35" s="12">
        <f>VLOOKUP(J35,MainTable!$D$1:$T$53,15,FALSE)</f>
        <v>1.9614361702127658</v>
      </c>
      <c r="L35" s="66">
        <v>34</v>
      </c>
      <c r="M35" s="3"/>
      <c r="N35" s="14" t="s">
        <v>108</v>
      </c>
      <c r="O35" s="14">
        <f>VLOOKUP(N35,MainTable!$D$1:$T$53,16,FALSE)</f>
        <v>456.36139004753181</v>
      </c>
      <c r="P35" s="66">
        <v>34</v>
      </c>
      <c r="Q35" s="3"/>
      <c r="R35" s="14" t="s">
        <v>96</v>
      </c>
      <c r="S35" s="14">
        <f>VLOOKUP(R35,MainTable!$D$1:$T$53,17,FALSE)</f>
        <v>10.732557952775055</v>
      </c>
      <c r="T35" s="66">
        <v>34</v>
      </c>
      <c r="V35" s="9" t="s">
        <v>260</v>
      </c>
      <c r="W35" s="9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2:36">
      <c r="B36" s="12" t="s">
        <v>97</v>
      </c>
      <c r="C36" s="12">
        <f>VLOOKUP(B36,MainTable!$D$1:$T$53,13,FALSE)</f>
        <v>4132.1959267778475</v>
      </c>
      <c r="F36" s="12" t="s">
        <v>74</v>
      </c>
      <c r="G36" s="12">
        <f>VLOOKUP(F36,MainTable!$D$1:$T$53,14,FALSE)</f>
        <v>73.82644977727638</v>
      </c>
      <c r="I36" s="3"/>
      <c r="J36" s="12" t="s">
        <v>82</v>
      </c>
      <c r="K36" s="12">
        <f>VLOOKUP(J36,MainTable!$D$1:$T$53,15,FALSE)</f>
        <v>1.9732228745066662</v>
      </c>
      <c r="L36" s="66">
        <v>35</v>
      </c>
      <c r="M36" s="3"/>
      <c r="N36" s="14" t="s">
        <v>112</v>
      </c>
      <c r="O36" s="14">
        <f>VLOOKUP(N36,MainTable!$D$1:$T$53,16,FALSE)</f>
        <v>459.08740536169444</v>
      </c>
      <c r="P36" s="66">
        <v>35</v>
      </c>
      <c r="Q36" s="3"/>
      <c r="R36" s="14" t="s">
        <v>116</v>
      </c>
      <c r="S36" s="14">
        <f>VLOOKUP(R36,MainTable!$D$1:$T$53,17,FALSE)</f>
        <v>10.959927861385871</v>
      </c>
      <c r="T36" s="66">
        <v>35</v>
      </c>
      <c r="V36" s="9" t="s">
        <v>260</v>
      </c>
      <c r="W36" s="9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2:36">
      <c r="B37" s="12" t="s">
        <v>112</v>
      </c>
      <c r="C37" s="12">
        <f>VLOOKUP(B37,MainTable!$D$1:$T$53,13,FALSE)</f>
        <v>4154.2019171202528</v>
      </c>
      <c r="F37" s="63" t="s">
        <v>759</v>
      </c>
      <c r="G37" s="63">
        <f>VLOOKUP(F37,MainTable!$D$1:$T$53,14,FALSE)</f>
        <v>75.276519829909461</v>
      </c>
      <c r="I37" s="3"/>
      <c r="J37" s="12" t="s">
        <v>83</v>
      </c>
      <c r="K37" s="12">
        <f>VLOOKUP(J37,MainTable!$D$1:$T$53,15,FALSE)</f>
        <v>2.1037641119004498</v>
      </c>
      <c r="L37" s="66">
        <v>36</v>
      </c>
      <c r="M37" s="3"/>
      <c r="N37" s="14" t="s">
        <v>109</v>
      </c>
      <c r="O37" s="14">
        <f>VLOOKUP(N37,MainTable!$D$1:$T$53,16,FALSE)</f>
        <v>461.17640554500684</v>
      </c>
      <c r="P37" s="66">
        <v>36</v>
      </c>
      <c r="Q37" s="3"/>
      <c r="R37" s="14" t="s">
        <v>78</v>
      </c>
      <c r="S37" s="14">
        <f>VLOOKUP(R37,MainTable!$D$1:$T$53,17,FALSE)</f>
        <v>11.662776264969663</v>
      </c>
      <c r="T37" s="66">
        <v>36</v>
      </c>
      <c r="V37" s="9" t="s">
        <v>260</v>
      </c>
      <c r="W37" s="9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2:36">
      <c r="B38" s="12" t="s">
        <v>82</v>
      </c>
      <c r="C38" s="12">
        <f>VLOOKUP(B38,MainTable!$D$1:$T$53,13,FALSE)</f>
        <v>4177.8976563811293</v>
      </c>
      <c r="F38" s="12" t="s">
        <v>81</v>
      </c>
      <c r="G38" s="12">
        <f>VLOOKUP(F38,MainTable!$D$1:$T$53,14,FALSE)</f>
        <v>76.098228751689206</v>
      </c>
      <c r="I38" s="3"/>
      <c r="J38" s="12" t="s">
        <v>113</v>
      </c>
      <c r="K38" s="12">
        <f>VLOOKUP(J38,MainTable!$D$1:$T$53,15,FALSE)</f>
        <v>2.10714231221105</v>
      </c>
      <c r="L38" s="66">
        <v>37</v>
      </c>
      <c r="M38" s="3"/>
      <c r="N38" s="14" t="s">
        <v>90</v>
      </c>
      <c r="O38" s="14">
        <f>VLOOKUP(N38,MainTable!$D$1:$T$53,16,FALSE)</f>
        <v>512.37153684919122</v>
      </c>
      <c r="P38" s="66">
        <v>37</v>
      </c>
      <c r="Q38" s="3"/>
      <c r="R38" s="14" t="s">
        <v>117</v>
      </c>
      <c r="S38" s="14">
        <f>VLOOKUP(R38,MainTable!$D$1:$T$53,17,FALSE)</f>
        <v>12.997212481342146</v>
      </c>
      <c r="T38" s="66">
        <v>37</v>
      </c>
      <c r="V38" s="9" t="s">
        <v>260</v>
      </c>
      <c r="W38" s="9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2:36">
      <c r="B39" s="12" t="s">
        <v>89</v>
      </c>
      <c r="C39" s="12">
        <f>VLOOKUP(B39,MainTable!$D$1:$T$53,13,FALSE)</f>
        <v>4288.6067514910674</v>
      </c>
      <c r="F39" s="12" t="s">
        <v>113</v>
      </c>
      <c r="G39" s="12">
        <f>VLOOKUP(F39,MainTable!$D$1:$T$53,14,FALSE)</f>
        <v>81.488916386235047</v>
      </c>
      <c r="I39" s="3"/>
      <c r="J39" s="63" t="s">
        <v>759</v>
      </c>
      <c r="K39" s="63">
        <f>VLOOKUP(J39,MainTable!$D$1:$T$53,15,FALSE)</f>
        <v>2.2062583977073582</v>
      </c>
      <c r="L39" s="66">
        <v>38</v>
      </c>
      <c r="M39" s="3"/>
      <c r="N39" s="14" t="s">
        <v>74</v>
      </c>
      <c r="O39" s="14">
        <f>VLOOKUP(N39,MainTable!$D$1:$T$53,16,FALSE)</f>
        <v>512.81876021335017</v>
      </c>
      <c r="P39" s="66">
        <v>38</v>
      </c>
      <c r="Q39" s="3"/>
      <c r="R39" s="14" t="s">
        <v>88</v>
      </c>
      <c r="S39" s="14">
        <f>VLOOKUP(R39,MainTable!$D$1:$T$53,17,FALSE)</f>
        <v>13.151507886991205</v>
      </c>
      <c r="T39" s="66">
        <v>38</v>
      </c>
      <c r="V39" s="9" t="s">
        <v>260</v>
      </c>
      <c r="W39" s="9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2:36">
      <c r="B40" s="12" t="s">
        <v>74</v>
      </c>
      <c r="C40" s="12">
        <f>VLOOKUP(B40,MainTable!$D$1:$T$53,13,FALSE)</f>
        <v>4457.7239886191137</v>
      </c>
      <c r="F40" s="12" t="s">
        <v>82</v>
      </c>
      <c r="G40" s="12">
        <f>VLOOKUP(F40,MainTable!$D$1:$T$53,14,FALSE)</f>
        <v>82.439232229190367</v>
      </c>
      <c r="I40" s="3"/>
      <c r="J40" s="12" t="s">
        <v>75</v>
      </c>
      <c r="K40" s="12">
        <f>VLOOKUP(J40,MainTable!$D$1:$T$53,15,FALSE)</f>
        <v>2.2758132547524124</v>
      </c>
      <c r="L40" s="66">
        <v>39</v>
      </c>
      <c r="M40" s="3"/>
      <c r="N40" s="14" t="s">
        <v>122</v>
      </c>
      <c r="O40" s="14">
        <f>VLOOKUP(N40,MainTable!$D$1:$T$53,16,FALSE)</f>
        <v>522.18977180601519</v>
      </c>
      <c r="P40" s="66">
        <v>39</v>
      </c>
      <c r="Q40" s="3"/>
      <c r="R40" s="14" t="s">
        <v>106</v>
      </c>
      <c r="S40" s="14">
        <f>VLOOKUP(R40,MainTable!$D$1:$T$53,17,FALSE)</f>
        <v>13.762696427585134</v>
      </c>
      <c r="T40" s="66">
        <v>39</v>
      </c>
      <c r="V40" s="9" t="s">
        <v>260</v>
      </c>
      <c r="W40" s="9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2:36">
      <c r="B41" s="12" t="s">
        <v>98</v>
      </c>
      <c r="C41" s="12">
        <f>VLOOKUP(B41,MainTable!$D$1:$T$53,13,FALSE)</f>
        <v>4516.8807947685109</v>
      </c>
      <c r="F41" s="12" t="s">
        <v>95</v>
      </c>
      <c r="G41" s="12">
        <f>VLOOKUP(F41,MainTable!$D$1:$T$53,14,FALSE)</f>
        <v>84.344454709748931</v>
      </c>
      <c r="I41" s="3"/>
      <c r="J41" s="12" t="s">
        <v>81</v>
      </c>
      <c r="K41" s="12">
        <f>VLOOKUP(J41,MainTable!$D$1:$T$53,15,FALSE)</f>
        <v>2.5205479452054798</v>
      </c>
      <c r="L41" s="66">
        <v>40</v>
      </c>
      <c r="M41" s="3"/>
      <c r="N41" s="14" t="s">
        <v>77</v>
      </c>
      <c r="O41" s="14">
        <f>VLOOKUP(N41,MainTable!$D$1:$T$53,16,FALSE)</f>
        <v>532.62052309519072</v>
      </c>
      <c r="P41" s="66">
        <v>40</v>
      </c>
      <c r="Q41" s="3"/>
      <c r="R41" s="14" t="s">
        <v>82</v>
      </c>
      <c r="S41" s="14">
        <f>VLOOKUP(R41,MainTable!$D$1:$T$53,17,FALSE)</f>
        <v>13.970393230343722</v>
      </c>
      <c r="T41" s="66">
        <v>40</v>
      </c>
      <c r="V41" s="9" t="s">
        <v>260</v>
      </c>
      <c r="W41" s="9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2:36">
      <c r="B42" s="12" t="s">
        <v>73</v>
      </c>
      <c r="C42" s="12">
        <f>VLOOKUP(B42,MainTable!$D$1:$T$53,13,FALSE)</f>
        <v>4518.2861822662671</v>
      </c>
      <c r="F42" s="12" t="s">
        <v>83</v>
      </c>
      <c r="G42" s="12">
        <f>VLOOKUP(F42,MainTable!$D$1:$T$53,14,FALSE)</f>
        <v>85.241896577538327</v>
      </c>
      <c r="I42" s="3"/>
      <c r="J42" s="12" t="s">
        <v>93</v>
      </c>
      <c r="K42" s="12">
        <f>VLOOKUP(J42,MainTable!$D$1:$T$53,15,FALSE)</f>
        <v>2.5701436274275897</v>
      </c>
      <c r="L42" s="66">
        <v>41</v>
      </c>
      <c r="M42" s="3"/>
      <c r="N42" s="14" t="s">
        <v>99</v>
      </c>
      <c r="O42" s="14">
        <f>VLOOKUP(N42,MainTable!$D$1:$T$53,16,FALSE)</f>
        <v>539.70752279241844</v>
      </c>
      <c r="P42" s="66">
        <v>41</v>
      </c>
      <c r="Q42" s="3"/>
      <c r="R42" s="14" t="s">
        <v>75</v>
      </c>
      <c r="S42" s="14">
        <f>VLOOKUP(R42,MainTable!$D$1:$T$53,17,FALSE)</f>
        <v>14.199244915965567</v>
      </c>
      <c r="T42" s="66">
        <v>41</v>
      </c>
      <c r="V42" s="9" t="s">
        <v>260</v>
      </c>
      <c r="W42" s="9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2:36">
      <c r="B43" s="12" t="s">
        <v>99</v>
      </c>
      <c r="C43" s="12">
        <f>VLOOKUP(B43,MainTable!$D$1:$T$53,13,FALSE)</f>
        <v>4521.0179750636589</v>
      </c>
      <c r="F43" s="12" t="s">
        <v>75</v>
      </c>
      <c r="G43" s="12">
        <f>VLOOKUP(F43,MainTable!$D$1:$T$53,14,FALSE)</f>
        <v>87.873829801415184</v>
      </c>
      <c r="I43" s="3"/>
      <c r="J43" s="12" t="s">
        <v>98</v>
      </c>
      <c r="K43" s="12">
        <f>VLOOKUP(J43,MainTable!$D$1:$T$53,15,FALSE)</f>
        <v>2.627911459028303</v>
      </c>
      <c r="L43" s="66">
        <v>42</v>
      </c>
      <c r="M43" s="3"/>
      <c r="N43" s="14" t="s">
        <v>94</v>
      </c>
      <c r="O43" s="14">
        <f>VLOOKUP(N43,MainTable!$D$1:$T$53,16,FALSE)</f>
        <v>565.68046718330186</v>
      </c>
      <c r="P43" s="66">
        <v>42</v>
      </c>
      <c r="Q43" s="3"/>
      <c r="R43" s="14" t="s">
        <v>97</v>
      </c>
      <c r="S43" s="14">
        <f>VLOOKUP(R43,MainTable!$D$1:$T$53,17,FALSE)</f>
        <v>14.486658898158671</v>
      </c>
      <c r="T43" s="66">
        <v>42</v>
      </c>
      <c r="V43" s="9" t="s">
        <v>260</v>
      </c>
      <c r="W43" s="9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2:36">
      <c r="B44" s="12" t="s">
        <v>91</v>
      </c>
      <c r="C44" s="12">
        <f>VLOOKUP(B44,MainTable!$D$1:$T$53,13,FALSE)</f>
        <v>4563.3048053016555</v>
      </c>
      <c r="F44" s="12" t="s">
        <v>87</v>
      </c>
      <c r="G44" s="12">
        <f>VLOOKUP(F44,MainTable!$D$1:$T$53,14,FALSE)</f>
        <v>87.936030540582124</v>
      </c>
      <c r="I44" s="3"/>
      <c r="J44" s="12" t="s">
        <v>112</v>
      </c>
      <c r="K44" s="12">
        <f>VLOOKUP(J44,MainTable!$D$1:$T$53,15,FALSE)</f>
        <v>2.8914236277121326</v>
      </c>
      <c r="L44" s="66">
        <v>43</v>
      </c>
      <c r="M44" s="3"/>
      <c r="N44" s="14" t="s">
        <v>95</v>
      </c>
      <c r="O44" s="14">
        <f>VLOOKUP(N44,MainTable!$D$1:$T$53,16,FALSE)</f>
        <v>583.5231692146242</v>
      </c>
      <c r="P44" s="66">
        <v>43</v>
      </c>
      <c r="Q44" s="3"/>
      <c r="R44" s="14" t="s">
        <v>102</v>
      </c>
      <c r="S44" s="14">
        <f>VLOOKUP(R44,MainTable!$D$1:$T$53,17,FALSE)</f>
        <v>14.761496586363499</v>
      </c>
      <c r="T44" s="66">
        <v>43</v>
      </c>
      <c r="V44" s="9" t="s">
        <v>260</v>
      </c>
      <c r="W44" s="9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2:36">
      <c r="B45" s="12" t="s">
        <v>87</v>
      </c>
      <c r="C45" s="12">
        <f>VLOOKUP(B45,MainTable!$D$1:$T$53,13,FALSE)</f>
        <v>4593.3939666025171</v>
      </c>
      <c r="F45" s="12" t="s">
        <v>80</v>
      </c>
      <c r="G45" s="12">
        <f>VLOOKUP(F45,MainTable!$D$1:$T$53,14,FALSE)</f>
        <v>93.956196482336935</v>
      </c>
      <c r="I45" s="3"/>
      <c r="J45" s="12" t="s">
        <v>95</v>
      </c>
      <c r="K45" s="12">
        <f>VLOOKUP(J45,MainTable!$D$1:$T$53,15,FALSE)</f>
        <v>2.9177654574776608</v>
      </c>
      <c r="L45" s="66">
        <v>44</v>
      </c>
      <c r="M45" s="3"/>
      <c r="N45" s="14" t="s">
        <v>104</v>
      </c>
      <c r="O45" s="14">
        <f>VLOOKUP(N45,MainTable!$D$1:$T$53,16,FALSE)</f>
        <v>599.57086025512649</v>
      </c>
      <c r="P45" s="66">
        <v>44</v>
      </c>
      <c r="Q45" s="3"/>
      <c r="R45" s="14" t="s">
        <v>98</v>
      </c>
      <c r="S45" s="14">
        <f>VLOOKUP(R45,MainTable!$D$1:$T$53,17,FALSE)</f>
        <v>14.77066315096079</v>
      </c>
      <c r="T45" s="66">
        <v>44</v>
      </c>
      <c r="V45" s="9" t="s">
        <v>260</v>
      </c>
      <c r="W45" s="9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2:36">
      <c r="B46" s="12" t="s">
        <v>115</v>
      </c>
      <c r="C46" s="12">
        <f>VLOOKUP(B46,MainTable!$D$1:$T$53,13,FALSE)</f>
        <v>4710.3032344117664</v>
      </c>
      <c r="F46" s="12" t="s">
        <v>101</v>
      </c>
      <c r="G46" s="12">
        <f>VLOOKUP(F46,MainTable!$D$1:$T$53,14,FALSE)</f>
        <v>99.59517259435556</v>
      </c>
      <c r="I46" s="3"/>
      <c r="J46" s="12" t="s">
        <v>91</v>
      </c>
      <c r="K46" s="12">
        <f>VLOOKUP(J46,MainTable!$D$1:$T$53,15,FALSE)</f>
        <v>2.9983682030011898</v>
      </c>
      <c r="M46" s="3"/>
      <c r="N46" s="14" t="s">
        <v>115</v>
      </c>
      <c r="O46" s="14">
        <f>VLOOKUP(N46,MainTable!$D$1:$T$53,16,FALSE)</f>
        <v>618.03158340977336</v>
      </c>
      <c r="Q46" s="3"/>
      <c r="R46" s="14" t="s">
        <v>121</v>
      </c>
      <c r="S46" s="14">
        <f>VLOOKUP(R46,MainTable!$D$1:$T$53,17,FALSE)</f>
        <v>14.921190388877644</v>
      </c>
      <c r="U46" t="s">
        <v>255</v>
      </c>
      <c r="V46" s="9" t="s">
        <v>260</v>
      </c>
      <c r="W46" s="9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2:36">
      <c r="B47" s="12" t="s">
        <v>86</v>
      </c>
      <c r="C47" s="12">
        <f>VLOOKUP(B47,MainTable!$D$1:$T$53,13,FALSE)</f>
        <v>4751.0899505645857</v>
      </c>
      <c r="F47" s="12" t="s">
        <v>98</v>
      </c>
      <c r="G47" s="12">
        <f>VLOOKUP(F47,MainTable!$D$1:$T$53,14,FALSE)</f>
        <v>118.69962799637038</v>
      </c>
      <c r="I47" s="3"/>
      <c r="J47" s="12" t="s">
        <v>103</v>
      </c>
      <c r="K47" s="12">
        <f>VLOOKUP(J47,MainTable!$D$1:$T$53,15,FALSE)</f>
        <v>3.3244680851063828</v>
      </c>
      <c r="M47" s="3"/>
      <c r="N47" s="109" t="s">
        <v>105</v>
      </c>
      <c r="O47" s="109">
        <f>VLOOKUP(N47,MainTable!$D$1:$T$53,16,FALSE)</f>
        <v>653.20900383351409</v>
      </c>
      <c r="Q47" s="3"/>
      <c r="R47" s="14" t="s">
        <v>73</v>
      </c>
      <c r="S47" s="14">
        <f>VLOOKUP(R47,MainTable!$D$1:$T$53,17,FALSE)</f>
        <v>16.527073917632574</v>
      </c>
      <c r="U47" s="4" t="s">
        <v>256</v>
      </c>
      <c r="V47" s="9" t="s">
        <v>260</v>
      </c>
      <c r="W47" s="9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spans="2:36">
      <c r="B48" s="12" t="s">
        <v>117</v>
      </c>
      <c r="C48" s="12">
        <f>VLOOKUP(B48,MainTable!$D$1:$T$53,13,FALSE)</f>
        <v>4927.991952181279</v>
      </c>
      <c r="F48" s="12" t="s">
        <v>112</v>
      </c>
      <c r="G48" s="12">
        <f>VLOOKUP(F48,MainTable!$D$1:$T$53,14,FALSE)</f>
        <v>120.11557577448538</v>
      </c>
      <c r="I48" s="3"/>
      <c r="J48" s="12" t="s">
        <v>111</v>
      </c>
      <c r="K48" s="12">
        <f>VLOOKUP(J48,MainTable!$D$1:$T$53,15,FALSE)</f>
        <v>3.3825639907715228</v>
      </c>
      <c r="M48" s="3"/>
      <c r="N48" s="14" t="s">
        <v>91</v>
      </c>
      <c r="O48" s="14">
        <f>VLOOKUP(N48,MainTable!$D$1:$T$53,16,FALSE)</f>
        <v>653.39965124298874</v>
      </c>
      <c r="Q48" s="3"/>
      <c r="R48" s="14" t="s">
        <v>89</v>
      </c>
      <c r="S48" s="14">
        <f>VLOOKUP(R48,MainTable!$D$1:$T$53,17,FALSE)</f>
        <v>16.727767813823668</v>
      </c>
      <c r="V48" s="9" t="s">
        <v>260</v>
      </c>
      <c r="W48" s="9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2:36">
      <c r="B49" s="12" t="s">
        <v>102</v>
      </c>
      <c r="C49" s="12">
        <f>VLOOKUP(B49,MainTable!$D$1:$T$53,13,FALSE)</f>
        <v>5266.2978912209192</v>
      </c>
      <c r="F49" s="12" t="s">
        <v>79</v>
      </c>
      <c r="G49" s="12">
        <f>VLOOKUP(F49,MainTable!$D$1:$T$53,14,FALSE)</f>
        <v>133.20588412291664</v>
      </c>
      <c r="I49" s="3"/>
      <c r="J49" s="12" t="s">
        <v>80</v>
      </c>
      <c r="K49" s="12">
        <f>VLOOKUP(J49,MainTable!$D$1:$T$53,15,FALSE)</f>
        <v>3.4620226605119599</v>
      </c>
      <c r="M49" s="3"/>
      <c r="N49" s="14" t="s">
        <v>87</v>
      </c>
      <c r="O49" s="14">
        <f>VLOOKUP(N49,MainTable!$D$1:$T$53,16,FALSE)</f>
        <v>719.53963086331771</v>
      </c>
      <c r="Q49" s="3"/>
      <c r="R49" s="14" t="s">
        <v>123</v>
      </c>
      <c r="S49" s="14">
        <f>VLOOKUP(R49,MainTable!$D$1:$T$53,17,FALSE)</f>
        <v>16.910962356980136</v>
      </c>
      <c r="V49" s="9" t="s">
        <v>260</v>
      </c>
      <c r="W49" s="9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spans="2:36">
      <c r="B50" s="12" t="s">
        <v>121</v>
      </c>
      <c r="C50" s="12">
        <f>VLOOKUP(B50,MainTable!$D$1:$T$53,13,FALSE)</f>
        <v>5754.8479694397656</v>
      </c>
      <c r="F50" s="12" t="s">
        <v>91</v>
      </c>
      <c r="G50" s="12">
        <f>VLOOKUP(F50,MainTable!$D$1:$T$53,14,FALSE)</f>
        <v>136.82468028819019</v>
      </c>
      <c r="I50" s="3"/>
      <c r="J50" s="12" t="s">
        <v>79</v>
      </c>
      <c r="K50" s="12">
        <f>VLOOKUP(J50,MainTable!$D$1:$T$53,15,FALSE)</f>
        <v>5.1016251447193515</v>
      </c>
      <c r="M50" s="3"/>
      <c r="N50" s="14" t="s">
        <v>79</v>
      </c>
      <c r="O50" s="14">
        <f>VLOOKUP(N50,MainTable!$D$1:$T$53,16,FALSE)</f>
        <v>783.509788911079</v>
      </c>
      <c r="Q50" s="3"/>
      <c r="R50" s="14" t="s">
        <v>85</v>
      </c>
      <c r="S50" s="14">
        <f>VLOOKUP(R50,MainTable!$D$1:$T$53,17,FALSE)</f>
        <v>17.057242224664122</v>
      </c>
      <c r="V50" s="9" t="s">
        <v>260</v>
      </c>
      <c r="W50" s="9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2:36">
      <c r="B51" s="12" t="s">
        <v>85</v>
      </c>
      <c r="C51" s="12">
        <f>VLOOKUP(B51,MainTable!$D$1:$T$53,13,FALSE)</f>
        <v>6038.3474143298236</v>
      </c>
      <c r="F51" s="12" t="s">
        <v>92</v>
      </c>
      <c r="G51" s="12">
        <f>VLOOKUP(F51,MainTable!$D$1:$T$53,14,FALSE)</f>
        <v>149.80841474155369</v>
      </c>
      <c r="I51" s="3"/>
      <c r="J51" s="12" t="s">
        <v>92</v>
      </c>
      <c r="K51" s="12">
        <f>VLOOKUP(J51,MainTable!$D$1:$T$53,15,FALSE)</f>
        <v>5.4295601216137452</v>
      </c>
      <c r="M51" s="3"/>
      <c r="N51" s="14" t="s">
        <v>80</v>
      </c>
      <c r="O51" s="14">
        <f>VLOOKUP(N51,MainTable!$D$1:$T$53,16,FALSE)</f>
        <v>840.41255311728162</v>
      </c>
      <c r="Q51" s="3"/>
      <c r="R51" s="14" t="s">
        <v>101</v>
      </c>
      <c r="S51" s="14">
        <f>VLOOKUP(R51,MainTable!$D$1:$T$53,17,FALSE)</f>
        <v>19.934498956960407</v>
      </c>
      <c r="V51" s="9" t="s">
        <v>260</v>
      </c>
      <c r="W51" s="9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2:36">
      <c r="B52" s="12" t="s">
        <v>114</v>
      </c>
      <c r="C52" s="12">
        <f>VLOOKUP(B52,MainTable!$D$1:$T$53,13,FALSE)</f>
        <v>7512.5108389488059</v>
      </c>
      <c r="F52" s="12" t="s">
        <v>107</v>
      </c>
      <c r="G52" s="12">
        <f>VLOOKUP(F52,MainTable!$D$1:$T$53,14,FALSE)</f>
        <v>174.2587033021702</v>
      </c>
      <c r="J52" s="12" t="s">
        <v>104</v>
      </c>
      <c r="K52" s="12">
        <f>VLOOKUP(J52,MainTable!$D$1:$T$53,15,FALSE)</f>
        <v>5.8900221319890731</v>
      </c>
      <c r="N52" s="14" t="s">
        <v>107</v>
      </c>
      <c r="O52" s="14">
        <f>VLOOKUP(N52,MainTable!$D$1:$T$53,16,FALSE)</f>
        <v>863.60978945624822</v>
      </c>
      <c r="R52" s="14" t="s">
        <v>86</v>
      </c>
      <c r="S52" s="14">
        <f>VLOOKUP(R52,MainTable!$D$1:$T$53,17,FALSE)</f>
        <v>20.714998359186247</v>
      </c>
      <c r="V52" s="9" t="s">
        <v>260</v>
      </c>
      <c r="W52" s="9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</row>
    <row r="53" spans="2:36">
      <c r="B53" s="12" t="s">
        <v>101</v>
      </c>
      <c r="C53" s="12">
        <f>VLOOKUP(B53,MainTable!$D$1:$T$53,13,FALSE)</f>
        <v>8623.9946742237971</v>
      </c>
      <c r="F53" s="12" t="s">
        <v>104</v>
      </c>
      <c r="G53" s="12">
        <f>VLOOKUP(F53,MainTable!$D$1:$T$53,14,FALSE)</f>
        <v>186.11396730321084</v>
      </c>
      <c r="J53" s="12" t="s">
        <v>107</v>
      </c>
      <c r="K53" s="12">
        <f>VLOOKUP(J53,MainTable!$D$1:$T$53,15,FALSE)</f>
        <v>6.0412638152175839</v>
      </c>
      <c r="N53" s="14" t="s">
        <v>71</v>
      </c>
      <c r="O53" s="14">
        <f>VLOOKUP(N53,MainTable!$D$1:$T$53,16,FALSE)</f>
        <v>1182.9428372283501</v>
      </c>
      <c r="R53" s="14" t="s">
        <v>114</v>
      </c>
      <c r="S53" s="14">
        <f>VLOOKUP(R53,MainTable!$D$1:$T$53,17,FALSE)</f>
        <v>23.352472791293213</v>
      </c>
      <c r="V53" s="9" t="s">
        <v>260</v>
      </c>
      <c r="W53" s="9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</row>
    <row r="54" spans="2:36">
      <c r="V54" s="9" t="s">
        <v>260</v>
      </c>
      <c r="W54" s="9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  <row r="55" spans="2:36">
      <c r="V55" s="9" t="s">
        <v>260</v>
      </c>
      <c r="W55" s="9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 spans="2:36">
      <c r="V56" s="9" t="s">
        <v>260</v>
      </c>
      <c r="W56" s="9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2:36">
      <c r="V57" s="9" t="s">
        <v>260</v>
      </c>
      <c r="W57" s="9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2:36">
      <c r="V58" s="9" t="s">
        <v>260</v>
      </c>
      <c r="W58" s="9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 spans="2:36">
      <c r="V59" s="9" t="s">
        <v>260</v>
      </c>
      <c r="W59" s="9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spans="2:36">
      <c r="V60" s="9" t="s">
        <v>260</v>
      </c>
      <c r="W60" s="9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 spans="2:36">
      <c r="V61" s="9" t="s">
        <v>260</v>
      </c>
      <c r="W61" s="9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 spans="2:36">
      <c r="V62" s="9" t="s">
        <v>260</v>
      </c>
      <c r="W62" s="9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</row>
    <row r="63" spans="2:36">
      <c r="V63" s="9" t="s">
        <v>260</v>
      </c>
      <c r="W63" s="9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2:36">
      <c r="V64" s="9" t="s">
        <v>260</v>
      </c>
      <c r="W64" s="9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 spans="21:36">
      <c r="V65" s="9" t="s">
        <v>260</v>
      </c>
      <c r="W65" s="9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 spans="21:36">
      <c r="V66" s="9" t="s">
        <v>260</v>
      </c>
      <c r="W66" s="9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 spans="21:36">
      <c r="U67" t="s">
        <v>313</v>
      </c>
      <c r="V67" s="9" t="s">
        <v>260</v>
      </c>
      <c r="W67" s="9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 spans="21:36">
      <c r="U68" s="4" t="s">
        <v>787</v>
      </c>
      <c r="V68" s="9" t="s">
        <v>260</v>
      </c>
      <c r="W68" s="9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 spans="21:36">
      <c r="V69" s="9" t="s">
        <v>260</v>
      </c>
      <c r="W69" s="9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</row>
    <row r="70" spans="21:36">
      <c r="V70" s="9" t="s">
        <v>260</v>
      </c>
      <c r="W70" s="9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 spans="21:36">
      <c r="V71" s="9" t="s">
        <v>260</v>
      </c>
      <c r="W71" s="9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21:36">
      <c r="V72" s="9" t="s">
        <v>260</v>
      </c>
      <c r="W72" s="9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</row>
    <row r="73" spans="21:36">
      <c r="V73" s="9" t="s">
        <v>260</v>
      </c>
      <c r="W73" s="9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 spans="21:36">
      <c r="V74" s="9" t="s">
        <v>260</v>
      </c>
      <c r="W74" s="9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 spans="21:36">
      <c r="V75" s="9" t="s">
        <v>260</v>
      </c>
      <c r="W75" s="9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</row>
    <row r="76" spans="21:36">
      <c r="V76" s="9" t="s">
        <v>260</v>
      </c>
      <c r="W76" s="9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spans="21:36">
      <c r="V77" s="9" t="s">
        <v>260</v>
      </c>
      <c r="W77" s="9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 spans="21:36">
      <c r="V78" s="9" t="s">
        <v>260</v>
      </c>
      <c r="W78" s="9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 spans="21:36">
      <c r="V79" s="9" t="s">
        <v>260</v>
      </c>
      <c r="W79" s="9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 spans="21:36">
      <c r="V80" s="9" t="s">
        <v>260</v>
      </c>
      <c r="W80" s="9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 spans="21:36">
      <c r="V81" s="9" t="s">
        <v>260</v>
      </c>
      <c r="W81" s="9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</row>
    <row r="82" spans="21:36">
      <c r="V82" s="9" t="s">
        <v>260</v>
      </c>
      <c r="W82" s="9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</row>
    <row r="83" spans="21:36">
      <c r="V83" s="9" t="s">
        <v>260</v>
      </c>
      <c r="W83" s="9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4" spans="21:36">
      <c r="V84" s="9" t="s">
        <v>260</v>
      </c>
      <c r="W84" s="9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spans="21:36">
      <c r="V85" s="9" t="s">
        <v>260</v>
      </c>
      <c r="W85" s="9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spans="21:36">
      <c r="V86" s="9" t="s">
        <v>260</v>
      </c>
      <c r="W86" s="9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spans="21:36">
      <c r="V87" s="9" t="s">
        <v>260</v>
      </c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21:36">
      <c r="U88" t="s">
        <v>786</v>
      </c>
      <c r="V88" s="9" t="s">
        <v>260</v>
      </c>
      <c r="W88" s="9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21:36">
      <c r="U89" s="4" t="s">
        <v>258</v>
      </c>
      <c r="V89" s="9" t="s">
        <v>260</v>
      </c>
      <c r="W89" s="9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spans="21:36">
      <c r="V90" s="9" t="s">
        <v>260</v>
      </c>
      <c r="W90" s="9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spans="21:36">
      <c r="V91" s="9" t="s">
        <v>260</v>
      </c>
      <c r="W91" s="9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spans="21:36">
      <c r="V92" s="9" t="s">
        <v>260</v>
      </c>
      <c r="W92" s="9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21:36">
      <c r="V93" s="9" t="s">
        <v>260</v>
      </c>
      <c r="W93" s="9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21:36">
      <c r="V94" s="9" t="s">
        <v>260</v>
      </c>
      <c r="W94" s="9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21:36">
      <c r="V95" s="9" t="s">
        <v>260</v>
      </c>
      <c r="W95" s="9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21:36">
      <c r="V96" s="9" t="s">
        <v>260</v>
      </c>
      <c r="W96" s="9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22:36">
      <c r="V97" s="9" t="s">
        <v>260</v>
      </c>
      <c r="W97" s="9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spans="22:36">
      <c r="V98" s="9" t="s">
        <v>260</v>
      </c>
      <c r="W98" s="9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spans="22:36">
      <c r="V99" s="9" t="s">
        <v>260</v>
      </c>
      <c r="W99" s="9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spans="22:36">
      <c r="V100" s="9" t="s">
        <v>260</v>
      </c>
      <c r="W100" s="9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22:36">
      <c r="V101" s="9" t="s">
        <v>260</v>
      </c>
      <c r="W101" s="9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22:36">
      <c r="V102" s="9" t="s">
        <v>260</v>
      </c>
      <c r="W102" s="9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22:36">
      <c r="V103" s="9" t="s">
        <v>260</v>
      </c>
      <c r="W103" s="9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22:36">
      <c r="V104" s="9" t="s">
        <v>260</v>
      </c>
      <c r="W104" s="9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spans="22:36">
      <c r="V105" s="9" t="s">
        <v>260</v>
      </c>
      <c r="W105" s="9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spans="22:36">
      <c r="V106" s="9" t="s">
        <v>260</v>
      </c>
      <c r="W106" s="9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spans="22:36">
      <c r="V107" s="9" t="s">
        <v>260</v>
      </c>
      <c r="W107" s="9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spans="22:36">
      <c r="V108" s="9" t="s">
        <v>260</v>
      </c>
      <c r="W108" s="9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 spans="22:36">
      <c r="V109" s="9" t="s">
        <v>260</v>
      </c>
      <c r="W109" s="9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 spans="22:36">
      <c r="V110" s="9" t="s">
        <v>260</v>
      </c>
      <c r="W110" s="9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 spans="22:36">
      <c r="V111" s="9" t="s">
        <v>260</v>
      </c>
      <c r="W111" s="9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 spans="22:36">
      <c r="V112" s="9" t="s">
        <v>260</v>
      </c>
      <c r="W112" s="9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spans="22:36">
      <c r="V113" s="9" t="s">
        <v>260</v>
      </c>
      <c r="W113" s="9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spans="22:36">
      <c r="V114" s="9" t="s">
        <v>260</v>
      </c>
      <c r="W114" s="9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 spans="22:36">
      <c r="V115" s="9" t="s">
        <v>260</v>
      </c>
      <c r="W115" s="9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 spans="22:36">
      <c r="V116" s="9" t="s">
        <v>260</v>
      </c>
      <c r="W116" s="9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 spans="22:36">
      <c r="V117" s="9" t="s">
        <v>260</v>
      </c>
      <c r="W117" s="9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spans="22:36">
      <c r="V118" s="9" t="s">
        <v>260</v>
      </c>
      <c r="W118" s="9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spans="22:36">
      <c r="V119" s="9" t="s">
        <v>260</v>
      </c>
      <c r="W119" s="9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spans="22:36">
      <c r="V120" s="9" t="s">
        <v>260</v>
      </c>
      <c r="W120" s="9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 spans="22:36">
      <c r="V121" s="9" t="s">
        <v>260</v>
      </c>
      <c r="W121" s="9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 spans="22:36">
      <c r="V122" s="9" t="s">
        <v>260</v>
      </c>
      <c r="W122" s="9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spans="22:36">
      <c r="V123" s="9" t="s">
        <v>260</v>
      </c>
      <c r="W123" s="9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 spans="22:36">
      <c r="V124" s="9" t="s">
        <v>260</v>
      </c>
      <c r="W124" s="9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 spans="22:36">
      <c r="V125" s="9" t="s">
        <v>260</v>
      </c>
      <c r="W125" s="9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 spans="22:36">
      <c r="V126" s="9" t="s">
        <v>260</v>
      </c>
      <c r="W126" s="9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 spans="22:36">
      <c r="V127" s="9" t="s">
        <v>260</v>
      </c>
      <c r="W127" s="9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 spans="22:36">
      <c r="V128" s="9" t="s">
        <v>260</v>
      </c>
      <c r="W128" s="9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 spans="22:36">
      <c r="V129" s="9" t="s">
        <v>260</v>
      </c>
      <c r="W129" s="9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 spans="22:36">
      <c r="V130" s="9" t="s">
        <v>260</v>
      </c>
      <c r="W130" s="9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 spans="22:36">
      <c r="V131" s="7" t="s">
        <v>260</v>
      </c>
      <c r="W131" s="7"/>
    </row>
    <row r="132" spans="22:36">
      <c r="V132" s="7" t="s">
        <v>260</v>
      </c>
      <c r="W132" s="7"/>
    </row>
    <row r="133" spans="22:36">
      <c r="V133" s="7" t="s">
        <v>260</v>
      </c>
      <c r="W133" s="7"/>
    </row>
    <row r="134" spans="22:36">
      <c r="V134" s="7" t="s">
        <v>260</v>
      </c>
      <c r="W134" s="7"/>
    </row>
    <row r="135" spans="22:36">
      <c r="V135" s="7" t="s">
        <v>260</v>
      </c>
      <c r="W135" s="7"/>
    </row>
    <row r="136" spans="22:36">
      <c r="V136" s="7" t="s">
        <v>260</v>
      </c>
      <c r="W136" s="7"/>
    </row>
    <row r="137" spans="22:36">
      <c r="V137" s="7" t="s">
        <v>260</v>
      </c>
      <c r="W137" s="7"/>
    </row>
    <row r="138" spans="22:36">
      <c r="V138" s="7" t="s">
        <v>260</v>
      </c>
      <c r="W138" s="7"/>
    </row>
    <row r="139" spans="22:36">
      <c r="V139" s="7" t="s">
        <v>260</v>
      </c>
      <c r="W139" s="7"/>
    </row>
    <row r="140" spans="22:36">
      <c r="V140" s="7" t="s">
        <v>260</v>
      </c>
      <c r="W140" s="7"/>
    </row>
    <row r="141" spans="22:36">
      <c r="V141" s="7" t="s">
        <v>260</v>
      </c>
      <c r="W141" s="7"/>
    </row>
    <row r="142" spans="22:36">
      <c r="V142" s="7" t="s">
        <v>260</v>
      </c>
      <c r="W142" s="7"/>
    </row>
    <row r="143" spans="22:36">
      <c r="V143" s="7" t="s">
        <v>260</v>
      </c>
      <c r="W143" s="7"/>
    </row>
    <row r="144" spans="22:36">
      <c r="V144" s="7" t="s">
        <v>260</v>
      </c>
      <c r="W144" s="7"/>
    </row>
    <row r="145" spans="22:23">
      <c r="V145" s="7" t="s">
        <v>260</v>
      </c>
      <c r="W145" s="7"/>
    </row>
    <row r="146" spans="22:23">
      <c r="V146" s="7" t="s">
        <v>260</v>
      </c>
      <c r="W146" s="7"/>
    </row>
    <row r="147" spans="22:23">
      <c r="V147" s="7" t="s">
        <v>260</v>
      </c>
      <c r="W147" s="7"/>
    </row>
    <row r="148" spans="22:23">
      <c r="V148" s="7" t="s">
        <v>260</v>
      </c>
      <c r="W148" s="7"/>
    </row>
    <row r="149" spans="22:23">
      <c r="V149" s="7" t="s">
        <v>260</v>
      </c>
      <c r="W149" s="7"/>
    </row>
    <row r="150" spans="22:23">
      <c r="V150" s="7" t="s">
        <v>260</v>
      </c>
      <c r="W150" s="7"/>
    </row>
    <row r="151" spans="22:23">
      <c r="V151" s="7" t="s">
        <v>260</v>
      </c>
      <c r="W151" s="7"/>
    </row>
    <row r="152" spans="22:23">
      <c r="V152" s="7" t="s">
        <v>260</v>
      </c>
      <c r="W152" s="7"/>
    </row>
    <row r="153" spans="22:23">
      <c r="V153" s="7" t="s">
        <v>260</v>
      </c>
      <c r="W153" s="7"/>
    </row>
    <row r="154" spans="22:23">
      <c r="V154" s="7" t="s">
        <v>260</v>
      </c>
      <c r="W154" s="7"/>
    </row>
    <row r="155" spans="22:23">
      <c r="V155" s="7" t="s">
        <v>260</v>
      </c>
      <c r="W155" s="7"/>
    </row>
    <row r="156" spans="22:23">
      <c r="V156" s="7" t="s">
        <v>260</v>
      </c>
      <c r="W156" s="7"/>
    </row>
    <row r="157" spans="22:23">
      <c r="V157" s="7" t="s">
        <v>260</v>
      </c>
      <c r="W157" s="7"/>
    </row>
    <row r="158" spans="22:23">
      <c r="V158" s="7" t="s">
        <v>260</v>
      </c>
      <c r="W158" s="7"/>
    </row>
    <row r="159" spans="22:23">
      <c r="V159" s="7" t="s">
        <v>260</v>
      </c>
      <c r="W159" s="7"/>
    </row>
    <row r="160" spans="22:23">
      <c r="V160" s="7" t="s">
        <v>260</v>
      </c>
      <c r="W160" s="7"/>
    </row>
    <row r="161" spans="22:23">
      <c r="V161" s="7" t="s">
        <v>260</v>
      </c>
      <c r="W161" s="7"/>
    </row>
    <row r="162" spans="22:23">
      <c r="V162" s="7" t="s">
        <v>260</v>
      </c>
      <c r="W162" s="7"/>
    </row>
    <row r="163" spans="22:23">
      <c r="V163" s="7" t="s">
        <v>260</v>
      </c>
      <c r="W163" s="7"/>
    </row>
    <row r="164" spans="22:23">
      <c r="V164" s="7" t="s">
        <v>260</v>
      </c>
      <c r="W164" s="7"/>
    </row>
    <row r="165" spans="22:23">
      <c r="V165" s="7" t="s">
        <v>260</v>
      </c>
      <c r="W165" s="7"/>
    </row>
    <row r="166" spans="22:23">
      <c r="V166" s="7" t="s">
        <v>260</v>
      </c>
      <c r="W166" s="7"/>
    </row>
    <row r="167" spans="22:23">
      <c r="V167" s="7" t="s">
        <v>260</v>
      </c>
      <c r="W167" s="7"/>
    </row>
    <row r="168" spans="22:23">
      <c r="V168" s="7" t="s">
        <v>260</v>
      </c>
      <c r="W168" s="7"/>
    </row>
    <row r="169" spans="22:23">
      <c r="V169" s="7" t="s">
        <v>260</v>
      </c>
      <c r="W169" s="7"/>
    </row>
    <row r="170" spans="22:23">
      <c r="V170" s="7" t="s">
        <v>260</v>
      </c>
      <c r="W170" s="7"/>
    </row>
    <row r="171" spans="22:23">
      <c r="V171" s="7" t="s">
        <v>260</v>
      </c>
      <c r="W171" s="7"/>
    </row>
    <row r="172" spans="22:23">
      <c r="V172" s="7" t="s">
        <v>260</v>
      </c>
      <c r="W172" s="7"/>
    </row>
    <row r="173" spans="22:23">
      <c r="V173" s="7" t="s">
        <v>260</v>
      </c>
      <c r="W173" s="7"/>
    </row>
    <row r="174" spans="22:23">
      <c r="V174" s="7" t="s">
        <v>260</v>
      </c>
      <c r="W174" s="7"/>
    </row>
    <row r="175" spans="22:23">
      <c r="V175" s="7" t="s">
        <v>260</v>
      </c>
      <c r="W175" s="7"/>
    </row>
    <row r="176" spans="22:23">
      <c r="V176" s="7" t="s">
        <v>260</v>
      </c>
      <c r="W176" s="7"/>
    </row>
    <row r="177" spans="22:23">
      <c r="V177" s="7" t="s">
        <v>260</v>
      </c>
      <c r="W177" s="7"/>
    </row>
    <row r="178" spans="22:23">
      <c r="V178" s="7" t="s">
        <v>260</v>
      </c>
      <c r="W178" s="7"/>
    </row>
    <row r="179" spans="22:23">
      <c r="V179" s="7" t="s">
        <v>260</v>
      </c>
      <c r="W179" s="7"/>
    </row>
    <row r="180" spans="22:23">
      <c r="V180" s="7" t="s">
        <v>260</v>
      </c>
      <c r="W180" s="7"/>
    </row>
    <row r="181" spans="22:23">
      <c r="V181" s="7" t="s">
        <v>260</v>
      </c>
      <c r="W181" s="7"/>
    </row>
    <row r="182" spans="22:23">
      <c r="V182" s="7" t="s">
        <v>260</v>
      </c>
      <c r="W182" s="7"/>
    </row>
    <row r="183" spans="22:23">
      <c r="V183" s="7" t="s">
        <v>260</v>
      </c>
      <c r="W183" s="7"/>
    </row>
    <row r="184" spans="22:23">
      <c r="V184" s="7" t="s">
        <v>260</v>
      </c>
      <c r="W184" s="7"/>
    </row>
    <row r="185" spans="22:23">
      <c r="V185" s="7" t="s">
        <v>260</v>
      </c>
      <c r="W185" s="7"/>
    </row>
    <row r="186" spans="22:23">
      <c r="V186" s="7" t="s">
        <v>260</v>
      </c>
      <c r="W186" s="7"/>
    </row>
    <row r="187" spans="22:23">
      <c r="V187" s="7" t="s">
        <v>260</v>
      </c>
      <c r="W187" s="7"/>
    </row>
    <row r="188" spans="22:23">
      <c r="V188" s="7" t="s">
        <v>260</v>
      </c>
      <c r="W188" s="7"/>
    </row>
    <row r="189" spans="22:23">
      <c r="V189" s="7" t="s">
        <v>260</v>
      </c>
      <c r="W189" s="7"/>
    </row>
    <row r="190" spans="22:23">
      <c r="V190" s="7" t="s">
        <v>260</v>
      </c>
      <c r="W190" s="7"/>
    </row>
    <row r="191" spans="22:23">
      <c r="V191" s="7" t="s">
        <v>260</v>
      </c>
      <c r="W191" s="7"/>
    </row>
    <row r="192" spans="22:23">
      <c r="V192" s="7" t="s">
        <v>260</v>
      </c>
      <c r="W192" s="7"/>
    </row>
    <row r="193" spans="22:23">
      <c r="V193" s="7" t="s">
        <v>260</v>
      </c>
      <c r="W193" s="7"/>
    </row>
    <row r="194" spans="22:23">
      <c r="V194" s="7" t="s">
        <v>260</v>
      </c>
      <c r="W194" s="7"/>
    </row>
    <row r="195" spans="22:23">
      <c r="V195" s="7" t="s">
        <v>260</v>
      </c>
      <c r="W195" s="7"/>
    </row>
    <row r="196" spans="22:23">
      <c r="V196" s="7" t="s">
        <v>260</v>
      </c>
      <c r="W196" s="7"/>
    </row>
    <row r="197" spans="22:23">
      <c r="V197" s="7" t="s">
        <v>260</v>
      </c>
      <c r="W197" s="7"/>
    </row>
    <row r="198" spans="22:23">
      <c r="V198" s="7" t="s">
        <v>260</v>
      </c>
      <c r="W198" s="7"/>
    </row>
    <row r="199" spans="22:23">
      <c r="V199" s="7" t="s">
        <v>260</v>
      </c>
      <c r="W199" s="7"/>
    </row>
    <row r="200" spans="22:23">
      <c r="V200" s="7" t="s">
        <v>260</v>
      </c>
      <c r="W200" s="7"/>
    </row>
    <row r="201" spans="22:23">
      <c r="V201" s="7" t="s">
        <v>260</v>
      </c>
      <c r="W201" s="7"/>
    </row>
    <row r="202" spans="22:23">
      <c r="V202" s="7" t="s">
        <v>260</v>
      </c>
      <c r="W202" s="7"/>
    </row>
    <row r="203" spans="22:23">
      <c r="V203" s="7" t="s">
        <v>260</v>
      </c>
      <c r="W203" s="7"/>
    </row>
    <row r="204" spans="22:23">
      <c r="V204" s="7" t="s">
        <v>260</v>
      </c>
      <c r="W204" s="7"/>
    </row>
    <row r="205" spans="22:23">
      <c r="V205" s="7" t="s">
        <v>260</v>
      </c>
      <c r="W205" s="7"/>
    </row>
    <row r="206" spans="22:23">
      <c r="V206" s="7" t="s">
        <v>260</v>
      </c>
      <c r="W206" s="7"/>
    </row>
    <row r="207" spans="22:23">
      <c r="V207" s="7" t="s">
        <v>260</v>
      </c>
      <c r="W207" s="7"/>
    </row>
    <row r="208" spans="22:23">
      <c r="V208" s="7" t="s">
        <v>260</v>
      </c>
      <c r="W208" s="7"/>
    </row>
    <row r="209" spans="22:23">
      <c r="V209" s="7" t="s">
        <v>260</v>
      </c>
      <c r="W209" s="7"/>
    </row>
    <row r="210" spans="22:23">
      <c r="V210" s="7" t="s">
        <v>260</v>
      </c>
      <c r="W210" s="7"/>
    </row>
    <row r="211" spans="22:23">
      <c r="V211" s="7" t="s">
        <v>260</v>
      </c>
      <c r="W211" s="7"/>
    </row>
    <row r="212" spans="22:23">
      <c r="V212" s="7" t="s">
        <v>260</v>
      </c>
      <c r="W212" s="7"/>
    </row>
    <row r="213" spans="22:23">
      <c r="V213" s="7" t="s">
        <v>260</v>
      </c>
      <c r="W213" s="7"/>
    </row>
    <row r="214" spans="22:23">
      <c r="V214" s="7" t="s">
        <v>260</v>
      </c>
      <c r="W214" s="7"/>
    </row>
    <row r="215" spans="22:23">
      <c r="V215" s="7" t="s">
        <v>260</v>
      </c>
      <c r="W215" s="7"/>
    </row>
    <row r="216" spans="22:23">
      <c r="V216" s="7" t="s">
        <v>260</v>
      </c>
      <c r="W216" s="7"/>
    </row>
    <row r="217" spans="22:23">
      <c r="V217" s="7" t="s">
        <v>260</v>
      </c>
      <c r="W217" s="7"/>
    </row>
    <row r="218" spans="22:23">
      <c r="V218" s="7" t="s">
        <v>260</v>
      </c>
      <c r="W218" s="7"/>
    </row>
    <row r="219" spans="22:23">
      <c r="V219" s="7" t="s">
        <v>260</v>
      </c>
      <c r="W219" s="7"/>
    </row>
    <row r="220" spans="22:23">
      <c r="V220" s="7" t="s">
        <v>260</v>
      </c>
      <c r="W220" s="7"/>
    </row>
    <row r="221" spans="22:23">
      <c r="V221" s="7" t="s">
        <v>260</v>
      </c>
      <c r="W221" s="7"/>
    </row>
    <row r="222" spans="22:23">
      <c r="V222" s="7" t="s">
        <v>260</v>
      </c>
      <c r="W222" s="7"/>
    </row>
    <row r="223" spans="22:23">
      <c r="V223" s="7" t="s">
        <v>260</v>
      </c>
      <c r="W223" s="7"/>
    </row>
    <row r="224" spans="22:23">
      <c r="V224" s="7" t="s">
        <v>260</v>
      </c>
      <c r="W224" s="7"/>
    </row>
    <row r="225" spans="22:23">
      <c r="V225" s="7" t="s">
        <v>260</v>
      </c>
      <c r="W225" s="7"/>
    </row>
    <row r="226" spans="22:23">
      <c r="V226" s="7" t="s">
        <v>260</v>
      </c>
      <c r="W226" s="7"/>
    </row>
    <row r="227" spans="22:23">
      <c r="V227" s="7" t="s">
        <v>260</v>
      </c>
      <c r="W227" s="7"/>
    </row>
    <row r="228" spans="22:23">
      <c r="V228" s="7" t="s">
        <v>260</v>
      </c>
      <c r="W228" s="7"/>
    </row>
  </sheetData>
  <sortState xmlns:xlrd2="http://schemas.microsoft.com/office/spreadsheetml/2017/richdata2" ref="J2:K230">
    <sortCondition ref="K2:K230"/>
  </sortState>
  <pageMargins left="0.25" right="0.25" top="0.75" bottom="0.75" header="0.3" footer="0.3"/>
  <pageSetup scale="86" fitToHeight="0" orientation="portrait" r:id="rId1"/>
  <rowBreaks count="1" manualBreakCount="1">
    <brk id="59" min="22" max="3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F6FC2-236A-4A6C-91E7-DA51135A95FD}">
  <sheetPr>
    <tabColor theme="4" tint="-0.249977111117893"/>
  </sheetPr>
  <dimension ref="A1:S138"/>
  <sheetViews>
    <sheetView topLeftCell="A25" zoomScaleNormal="100" workbookViewId="0">
      <selection activeCell="E36" sqref="E36"/>
    </sheetView>
  </sheetViews>
  <sheetFormatPr baseColWidth="10" defaultColWidth="8.83203125" defaultRowHeight="15"/>
  <cols>
    <col min="1" max="1" width="20.83203125" customWidth="1"/>
    <col min="2" max="6" width="15.33203125" customWidth="1"/>
    <col min="7" max="7" width="11.1640625" customWidth="1"/>
    <col min="9" max="9" width="16.5" customWidth="1"/>
    <col min="10" max="14" width="15" style="23" customWidth="1"/>
    <col min="15" max="15" width="28.6640625" style="23" customWidth="1"/>
    <col min="16" max="16" width="12.1640625" customWidth="1"/>
    <col min="17" max="17" width="14.5" customWidth="1"/>
  </cols>
  <sheetData>
    <row r="1" spans="1:19" s="23" customFormat="1" ht="15.75" customHeight="1">
      <c r="A1" s="24" t="s">
        <v>283</v>
      </c>
      <c r="I1" s="24" t="s">
        <v>284</v>
      </c>
    </row>
    <row r="3" spans="1:19" ht="30" thickBot="1">
      <c r="A3" s="15" t="s">
        <v>741</v>
      </c>
      <c r="B3" s="16" t="s">
        <v>264</v>
      </c>
      <c r="C3" s="23"/>
      <c r="I3" s="15" t="s">
        <v>263</v>
      </c>
      <c r="J3" s="16" t="s">
        <v>264</v>
      </c>
    </row>
    <row r="4" spans="1:19">
      <c r="A4" s="17" t="s">
        <v>265</v>
      </c>
      <c r="B4" s="18">
        <v>2101730</v>
      </c>
      <c r="C4" s="23"/>
      <c r="I4" s="17" t="s">
        <v>265</v>
      </c>
      <c r="J4" s="18">
        <v>2101730</v>
      </c>
      <c r="O4"/>
    </row>
    <row r="5" spans="1:19" ht="60" customHeight="1">
      <c r="A5" s="19" t="s">
        <v>270</v>
      </c>
      <c r="B5" s="20">
        <v>190545</v>
      </c>
      <c r="C5" s="23"/>
      <c r="I5" s="19" t="s">
        <v>266</v>
      </c>
      <c r="J5" s="20">
        <v>400279</v>
      </c>
      <c r="O5"/>
    </row>
    <row r="6" spans="1:19" ht="30" customHeight="1">
      <c r="A6" s="21" t="s">
        <v>271</v>
      </c>
      <c r="B6" s="22">
        <v>36800</v>
      </c>
      <c r="C6" s="23"/>
      <c r="I6" s="21" t="s">
        <v>267</v>
      </c>
      <c r="J6" s="22">
        <v>817723</v>
      </c>
      <c r="O6"/>
    </row>
    <row r="7" spans="1:19" ht="30" customHeight="1">
      <c r="A7" s="19" t="s">
        <v>272</v>
      </c>
      <c r="B7" s="20">
        <v>46339</v>
      </c>
      <c r="C7" s="23"/>
      <c r="I7" s="19" t="s">
        <v>268</v>
      </c>
      <c r="J7" s="20">
        <v>516498</v>
      </c>
      <c r="O7"/>
    </row>
    <row r="8" spans="1:19">
      <c r="A8" s="21" t="s">
        <v>742</v>
      </c>
      <c r="B8" s="22">
        <v>1032195</v>
      </c>
      <c r="C8" s="23"/>
      <c r="I8" s="21" t="s">
        <v>269</v>
      </c>
      <c r="J8" s="22">
        <v>367229</v>
      </c>
      <c r="L8"/>
      <c r="O8"/>
    </row>
    <row r="9" spans="1:19">
      <c r="A9" s="19" t="s">
        <v>273</v>
      </c>
      <c r="B9" s="20">
        <v>795851</v>
      </c>
      <c r="C9" s="23"/>
      <c r="I9" s="23"/>
      <c r="L9"/>
      <c r="O9"/>
    </row>
    <row r="10" spans="1:19">
      <c r="A10" s="23"/>
      <c r="B10" s="23"/>
      <c r="C10" s="23"/>
      <c r="J10"/>
      <c r="K10"/>
      <c r="L10"/>
      <c r="O10"/>
    </row>
    <row r="11" spans="1:19" s="23" customFormat="1"/>
    <row r="12" spans="1:19" ht="16" thickBot="1">
      <c r="A12" s="23"/>
      <c r="B12" s="23"/>
      <c r="C12" s="23"/>
      <c r="J12"/>
      <c r="K12"/>
      <c r="L12"/>
      <c r="O12"/>
    </row>
    <row r="13" spans="1:19" ht="15" customHeight="1">
      <c r="A13" s="142" t="s">
        <v>746</v>
      </c>
      <c r="B13" s="143"/>
      <c r="C13" s="143"/>
      <c r="I13" s="142" t="s">
        <v>758</v>
      </c>
      <c r="J13" s="143"/>
      <c r="K13" s="143"/>
      <c r="L13"/>
      <c r="O13"/>
    </row>
    <row r="14" spans="1:19">
      <c r="A14" s="144" t="s">
        <v>740</v>
      </c>
      <c r="B14" s="145" t="s">
        <v>278</v>
      </c>
      <c r="C14" s="47" t="s">
        <v>279</v>
      </c>
      <c r="I14" s="144" t="s">
        <v>314</v>
      </c>
      <c r="J14" s="145" t="s">
        <v>278</v>
      </c>
      <c r="K14" s="47" t="s">
        <v>279</v>
      </c>
      <c r="L14"/>
      <c r="M14"/>
      <c r="N14"/>
      <c r="O14"/>
    </row>
    <row r="15" spans="1:19">
      <c r="A15" s="144"/>
      <c r="B15" s="145"/>
      <c r="C15" s="47" t="s">
        <v>278</v>
      </c>
      <c r="I15" s="144"/>
      <c r="J15" s="145"/>
      <c r="K15" s="47" t="s">
        <v>278</v>
      </c>
      <c r="L15"/>
      <c r="M15"/>
      <c r="N15"/>
      <c r="O15"/>
    </row>
    <row r="16" spans="1:19" s="23" customFormat="1">
      <c r="A16" s="81" t="s">
        <v>315</v>
      </c>
      <c r="B16" s="82">
        <v>25</v>
      </c>
      <c r="C16" s="82" t="s">
        <v>315</v>
      </c>
      <c r="I16" s="67" t="s">
        <v>754</v>
      </c>
      <c r="J16" s="68">
        <v>6298</v>
      </c>
      <c r="K16" s="68">
        <v>6298</v>
      </c>
      <c r="L16"/>
      <c r="M16"/>
      <c r="N16"/>
      <c r="O16"/>
      <c r="P16"/>
      <c r="Q16"/>
      <c r="R16"/>
      <c r="S16"/>
    </row>
    <row r="17" spans="1:19" ht="15" customHeight="1">
      <c r="A17" s="67" t="s">
        <v>747</v>
      </c>
      <c r="B17" s="68">
        <v>12318</v>
      </c>
      <c r="C17" s="68">
        <v>12318</v>
      </c>
      <c r="I17" s="67" t="s">
        <v>755</v>
      </c>
      <c r="J17" s="68">
        <v>35123</v>
      </c>
      <c r="K17" s="68">
        <v>41421</v>
      </c>
      <c r="L17"/>
      <c r="M17"/>
      <c r="N17"/>
      <c r="O17"/>
    </row>
    <row r="18" spans="1:19">
      <c r="A18" s="67" t="s">
        <v>748</v>
      </c>
      <c r="B18" s="68">
        <v>631</v>
      </c>
      <c r="C18" s="68">
        <v>12949</v>
      </c>
      <c r="I18" s="67" t="s">
        <v>756</v>
      </c>
      <c r="J18" s="68">
        <v>17037</v>
      </c>
      <c r="K18" s="68">
        <v>58458</v>
      </c>
      <c r="L18"/>
      <c r="M18"/>
      <c r="N18"/>
      <c r="O18"/>
    </row>
    <row r="19" spans="1:19" s="23" customFormat="1">
      <c r="A19" s="67" t="s">
        <v>749</v>
      </c>
      <c r="B19" s="68">
        <v>1010</v>
      </c>
      <c r="C19" s="68">
        <v>13959</v>
      </c>
      <c r="D19"/>
      <c r="E19"/>
      <c r="F19"/>
      <c r="G19"/>
      <c r="H19"/>
      <c r="I19" s="67" t="s">
        <v>757</v>
      </c>
      <c r="J19" s="68">
        <v>7782</v>
      </c>
      <c r="K19" s="68">
        <v>66240</v>
      </c>
      <c r="L19"/>
      <c r="M19"/>
      <c r="N19"/>
      <c r="O19"/>
      <c r="P19"/>
      <c r="Q19"/>
      <c r="R19"/>
      <c r="S19"/>
    </row>
    <row r="20" spans="1:19" s="23" customFormat="1">
      <c r="A20" s="67" t="s">
        <v>750</v>
      </c>
      <c r="B20" s="68">
        <v>29228</v>
      </c>
      <c r="C20" s="68">
        <v>43187</v>
      </c>
      <c r="D20"/>
      <c r="E20"/>
      <c r="F20"/>
      <c r="G20"/>
      <c r="H20"/>
      <c r="I20" s="69">
        <v>9</v>
      </c>
      <c r="J20" s="69">
        <v>508</v>
      </c>
      <c r="K20" s="69">
        <v>66748</v>
      </c>
      <c r="L20"/>
      <c r="M20"/>
      <c r="N20"/>
      <c r="O20"/>
      <c r="P20"/>
      <c r="Q20"/>
      <c r="R20"/>
      <c r="S20"/>
    </row>
    <row r="21" spans="1:19" s="23" customFormat="1">
      <c r="A21" s="67" t="s">
        <v>751</v>
      </c>
      <c r="B21" s="68">
        <v>9536</v>
      </c>
      <c r="C21" s="68">
        <v>52723</v>
      </c>
      <c r="D21"/>
      <c r="E21"/>
      <c r="F21"/>
      <c r="G21"/>
      <c r="H21"/>
      <c r="L21"/>
      <c r="M21"/>
      <c r="N21"/>
      <c r="O21"/>
      <c r="P21"/>
      <c r="Q21"/>
      <c r="R21"/>
      <c r="S21"/>
    </row>
    <row r="22" spans="1:19" s="23" customFormat="1" ht="15" customHeight="1">
      <c r="A22" s="67" t="s">
        <v>752</v>
      </c>
      <c r="B22" s="68">
        <v>1373</v>
      </c>
      <c r="C22" s="68">
        <v>54096</v>
      </c>
      <c r="D22"/>
      <c r="E22"/>
      <c r="F22"/>
      <c r="G22"/>
      <c r="H22"/>
      <c r="O22"/>
      <c r="P22"/>
      <c r="Q22"/>
      <c r="R22"/>
      <c r="S22"/>
    </row>
    <row r="23" spans="1:19" s="23" customFormat="1" ht="15" customHeight="1">
      <c r="A23" s="67" t="s">
        <v>753</v>
      </c>
      <c r="B23" s="68">
        <v>12627</v>
      </c>
      <c r="C23" s="68">
        <v>66723</v>
      </c>
      <c r="D23"/>
      <c r="E23"/>
      <c r="F23"/>
      <c r="G23"/>
      <c r="H23" s="26"/>
      <c r="O23"/>
      <c r="P23"/>
      <c r="Q23"/>
      <c r="S23"/>
    </row>
    <row r="24" spans="1:19" s="23" customFormat="1">
      <c r="C24" s="23">
        <f>C23+B16</f>
        <v>66748</v>
      </c>
      <c r="D24"/>
      <c r="E24"/>
      <c r="F24"/>
      <c r="G24"/>
      <c r="H24" s="26"/>
      <c r="O24"/>
      <c r="P24"/>
      <c r="Q24"/>
      <c r="S24"/>
    </row>
    <row r="25" spans="1:19" s="23" customFormat="1">
      <c r="A25"/>
      <c r="B25"/>
      <c r="C25"/>
      <c r="D25"/>
      <c r="E25"/>
      <c r="F25"/>
      <c r="G25"/>
      <c r="H25" s="26"/>
      <c r="I25" s="48" t="s">
        <v>802</v>
      </c>
      <c r="J25" s="26"/>
      <c r="K25" s="26"/>
      <c r="L25" s="26"/>
      <c r="M25" s="26"/>
      <c r="N25" s="26"/>
      <c r="O25"/>
      <c r="P25"/>
      <c r="Q25"/>
      <c r="R25"/>
      <c r="S25"/>
    </row>
    <row r="26" spans="1:19" s="23" customFormat="1">
      <c r="A26" s="48" t="s">
        <v>801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/>
      <c r="P26"/>
      <c r="Q26"/>
      <c r="R26"/>
      <c r="S26"/>
    </row>
    <row r="27" spans="1:19" s="23" customFormat="1" ht="48">
      <c r="A27" s="49"/>
      <c r="B27" s="26"/>
      <c r="C27" s="26"/>
      <c r="D27" s="26"/>
      <c r="E27" s="26"/>
      <c r="F27" s="26"/>
      <c r="G27" s="26"/>
      <c r="H27" s="26"/>
      <c r="I27" s="50"/>
      <c r="J27" s="51" t="s">
        <v>294</v>
      </c>
      <c r="K27" s="52" t="s">
        <v>293</v>
      </c>
      <c r="L27" s="53" t="s">
        <v>253</v>
      </c>
      <c r="M27" s="54" t="s">
        <v>292</v>
      </c>
      <c r="N27" s="26"/>
      <c r="O27"/>
      <c r="P27"/>
      <c r="Q27"/>
      <c r="R27"/>
      <c r="S27"/>
    </row>
    <row r="28" spans="1:19" s="23" customFormat="1" ht="32">
      <c r="A28" s="50"/>
      <c r="B28" s="51" t="s">
        <v>294</v>
      </c>
      <c r="C28" s="52" t="s">
        <v>293</v>
      </c>
      <c r="D28" s="53" t="s">
        <v>253</v>
      </c>
      <c r="E28" s="54" t="s">
        <v>292</v>
      </c>
      <c r="F28" s="26"/>
      <c r="G28" s="26"/>
      <c r="H28" s="26"/>
      <c r="I28" s="59" t="s">
        <v>296</v>
      </c>
      <c r="J28" s="56">
        <f>J19</f>
        <v>7782</v>
      </c>
      <c r="K28" s="57">
        <f>J8</f>
        <v>367229</v>
      </c>
      <c r="L28" s="58">
        <f>J28/K28*100000</f>
        <v>2119.1136865552558</v>
      </c>
      <c r="M28" s="62">
        <f>L28/L29</f>
        <v>0.62875956914880615</v>
      </c>
      <c r="N28" s="26"/>
      <c r="O28"/>
      <c r="P28"/>
      <c r="Q28"/>
      <c r="R28"/>
    </row>
    <row r="29" spans="1:19" s="23" customFormat="1">
      <c r="A29" s="55" t="s">
        <v>275</v>
      </c>
      <c r="B29" s="56">
        <f>B17</f>
        <v>12318</v>
      </c>
      <c r="C29" s="57">
        <f>B5</f>
        <v>190545</v>
      </c>
      <c r="D29" s="58">
        <f>B29/C29*100000</f>
        <v>6464.6146579548131</v>
      </c>
      <c r="E29" s="62">
        <f>D29/D30</f>
        <v>2.9573159474037456</v>
      </c>
      <c r="F29" s="26"/>
      <c r="G29" s="26"/>
      <c r="H29" s="26"/>
      <c r="I29" s="59" t="s">
        <v>297</v>
      </c>
      <c r="J29" s="56">
        <f>SUM(J16:J18)</f>
        <v>58458</v>
      </c>
      <c r="K29" s="57">
        <f>SUM(J5:J7)</f>
        <v>1734500</v>
      </c>
      <c r="L29" s="58">
        <f>J29/K29*100000</f>
        <v>3370.3084462381094</v>
      </c>
      <c r="M29" s="50"/>
      <c r="N29" s="26"/>
      <c r="O29"/>
      <c r="P29"/>
      <c r="Q29"/>
      <c r="R29"/>
      <c r="S29"/>
    </row>
    <row r="30" spans="1:19" s="23" customFormat="1">
      <c r="A30" s="55" t="s">
        <v>295</v>
      </c>
      <c r="B30" s="56">
        <f>SUM(B18:B22)</f>
        <v>41778</v>
      </c>
      <c r="C30" s="57">
        <f>SUM(B6:B9)</f>
        <v>1911185</v>
      </c>
      <c r="D30" s="58">
        <f>B30/C30*100000</f>
        <v>2185.9736236942003</v>
      </c>
      <c r="E30" s="50"/>
      <c r="F30" s="26"/>
      <c r="G30" s="26"/>
      <c r="H30" s="26"/>
      <c r="I30" s="56" t="s">
        <v>280</v>
      </c>
      <c r="J30" s="56">
        <f>J20</f>
        <v>508</v>
      </c>
      <c r="K30" s="50"/>
      <c r="L30" s="50"/>
      <c r="M30" s="50"/>
      <c r="N30" s="50"/>
      <c r="O30"/>
      <c r="P30"/>
      <c r="Q30"/>
      <c r="R30"/>
      <c r="S30"/>
    </row>
    <row r="31" spans="1:19" s="23" customFormat="1">
      <c r="A31" s="60" t="s">
        <v>280</v>
      </c>
      <c r="B31" s="56">
        <f>B23+B16</f>
        <v>12652</v>
      </c>
      <c r="C31" s="50"/>
      <c r="D31" s="50"/>
      <c r="E31" s="50"/>
      <c r="F31" s="50"/>
      <c r="G31" s="26"/>
      <c r="H31" s="26"/>
      <c r="I31" s="56" t="s">
        <v>285</v>
      </c>
      <c r="J31" s="56">
        <f>SUM(J28:J30)</f>
        <v>66748</v>
      </c>
      <c r="K31" s="50"/>
      <c r="L31" s="50"/>
      <c r="M31" s="50"/>
      <c r="N31" s="50"/>
      <c r="O31" s="26"/>
      <c r="P31" s="26"/>
      <c r="Q31" s="26"/>
    </row>
    <row r="32" spans="1:19" s="23" customFormat="1">
      <c r="A32" s="60" t="s">
        <v>285</v>
      </c>
      <c r="B32" s="56">
        <f>SUM(B29:B31)</f>
        <v>66748</v>
      </c>
      <c r="C32" s="50"/>
      <c r="D32" s="50"/>
      <c r="E32" s="50"/>
      <c r="F32" s="50"/>
      <c r="G32" s="26"/>
      <c r="H32" s="26"/>
      <c r="I32" s="26"/>
      <c r="J32" s="26"/>
      <c r="K32" s="26"/>
      <c r="L32" s="26"/>
      <c r="M32" s="26"/>
      <c r="N32" s="26"/>
      <c r="O32" s="26"/>
      <c r="P32"/>
      <c r="Q32"/>
      <c r="R32"/>
    </row>
    <row r="33" spans="1:19" s="23" customFormat="1">
      <c r="A33" s="26"/>
      <c r="B33" s="26"/>
      <c r="C33" s="26"/>
      <c r="D33" s="26"/>
      <c r="E33" s="26"/>
      <c r="F33" s="26"/>
      <c r="G33" s="26"/>
      <c r="H33" s="26"/>
      <c r="I33" s="123"/>
      <c r="J33" s="124" t="s">
        <v>287</v>
      </c>
      <c r="K33" s="124" t="s">
        <v>288</v>
      </c>
      <c r="L33" s="124" t="s">
        <v>289</v>
      </c>
      <c r="M33" s="124" t="s">
        <v>286</v>
      </c>
      <c r="N33" s="124" t="s">
        <v>290</v>
      </c>
      <c r="O33" s="125" t="s">
        <v>291</v>
      </c>
      <c r="P33"/>
      <c r="Q33"/>
      <c r="R33"/>
    </row>
    <row r="34" spans="1:19" s="23" customFormat="1">
      <c r="A34" s="110"/>
      <c r="B34" s="111" t="s">
        <v>287</v>
      </c>
      <c r="C34" s="111" t="s">
        <v>288</v>
      </c>
      <c r="D34" s="111" t="s">
        <v>289</v>
      </c>
      <c r="E34" s="111" t="s">
        <v>286</v>
      </c>
      <c r="F34" s="111" t="s">
        <v>290</v>
      </c>
      <c r="G34" s="112" t="s">
        <v>291</v>
      </c>
      <c r="H34" s="26"/>
      <c r="I34" s="126" t="s">
        <v>282</v>
      </c>
      <c r="J34" s="127">
        <f>J28/K28</f>
        <v>2.1191136865552556E-2</v>
      </c>
      <c r="K34" s="127">
        <f>(J34*(1-J34))/K28</f>
        <v>5.6482664996223E-8</v>
      </c>
      <c r="L34" s="128">
        <f>SQRT(K34)*100000</f>
        <v>23.76608192282081</v>
      </c>
      <c r="M34" s="128">
        <f>L34*1.96</f>
        <v>46.581520568728784</v>
      </c>
      <c r="N34" s="129">
        <f>L28-M34</f>
        <v>2072.5321659865272</v>
      </c>
      <c r="O34" s="130">
        <f>L28+M34</f>
        <v>2165.6952071239843</v>
      </c>
    </row>
    <row r="35" spans="1:19" s="23" customFormat="1">
      <c r="A35" s="113" t="s">
        <v>275</v>
      </c>
      <c r="B35" s="114">
        <f>B29/C29</f>
        <v>6.4646146579548133E-2</v>
      </c>
      <c r="C35" s="114">
        <f>(B35*(1-B35))/C29</f>
        <v>3.1733722906381018E-7</v>
      </c>
      <c r="D35" s="115">
        <f>SQRT(C35)*100000</f>
        <v>56.332692911293542</v>
      </c>
      <c r="E35" s="115">
        <f>D35*1.96</f>
        <v>110.41207810613534</v>
      </c>
      <c r="F35" s="116">
        <f>D29-E35</f>
        <v>6354.2025798486775</v>
      </c>
      <c r="G35" s="117">
        <f>D29+E35</f>
        <v>6575.0267360609487</v>
      </c>
      <c r="H35" s="26"/>
      <c r="I35" s="131" t="s">
        <v>274</v>
      </c>
      <c r="J35" s="132">
        <f>J29/K29</f>
        <v>3.3703084462381093E-2</v>
      </c>
      <c r="K35" s="132">
        <f>(J35*(1-J35))/K29</f>
        <v>1.8776123701414065E-8</v>
      </c>
      <c r="L35" s="133">
        <f>SQRT(K35)*100000</f>
        <v>13.702599644379188</v>
      </c>
      <c r="M35" s="133">
        <f>L35*1.96</f>
        <v>26.857095302983208</v>
      </c>
      <c r="N35" s="134">
        <f>L29-M35</f>
        <v>3343.4513509351264</v>
      </c>
      <c r="O35" s="135">
        <f>L29+M35</f>
        <v>3397.1655415410924</v>
      </c>
    </row>
    <row r="36" spans="1:19" s="23" customFormat="1">
      <c r="A36" s="118" t="s">
        <v>281</v>
      </c>
      <c r="B36" s="119">
        <f>B30/C30</f>
        <v>2.1859736236942002E-2</v>
      </c>
      <c r="C36" s="119">
        <f>(B36*(1-B36))/C30</f>
        <v>1.1187764747312963E-8</v>
      </c>
      <c r="D36" s="120">
        <f>SQRT(C36)*100000</f>
        <v>10.577223051119308</v>
      </c>
      <c r="E36" s="120">
        <f>D36*1.96</f>
        <v>20.731357180193843</v>
      </c>
      <c r="F36" s="121">
        <f>D30-E36</f>
        <v>2165.2422665140066</v>
      </c>
      <c r="G36" s="122">
        <f>D30+E36</f>
        <v>2206.7049808743941</v>
      </c>
      <c r="H36" s="26"/>
      <c r="I36" s="28"/>
      <c r="L36" s="25"/>
      <c r="M36" s="25"/>
      <c r="N36" s="27"/>
      <c r="O36" s="27"/>
    </row>
    <row r="37" spans="1:19" s="23" customFormat="1">
      <c r="A37" s="28"/>
      <c r="D37" s="25"/>
      <c r="E37" s="25"/>
      <c r="F37" s="27"/>
      <c r="G37" s="27"/>
      <c r="H37" s="26"/>
      <c r="I37" s="28"/>
      <c r="L37" s="25"/>
      <c r="M37" s="25"/>
      <c r="N37" s="27"/>
      <c r="O37" s="27"/>
    </row>
    <row r="38" spans="1:19" s="23" customFormat="1">
      <c r="A38" s="28"/>
      <c r="D38" s="25"/>
      <c r="E38" s="25"/>
      <c r="F38" s="27"/>
      <c r="G38" s="27"/>
      <c r="H38" s="26"/>
      <c r="I38" s="26"/>
      <c r="N38" s="26"/>
      <c r="O38" s="26"/>
    </row>
    <row r="39" spans="1:19" s="23" customFormat="1">
      <c r="A39" s="26"/>
      <c r="F39" s="26"/>
      <c r="G39" s="26"/>
      <c r="H39" s="26"/>
      <c r="I39" s="26"/>
      <c r="J39" s="8"/>
      <c r="K39" s="8"/>
      <c r="L39" s="8"/>
      <c r="M39" s="8"/>
      <c r="N39" s="8"/>
      <c r="O39" s="8"/>
    </row>
    <row r="40" spans="1:19" s="23" customFormat="1">
      <c r="A40" s="26"/>
      <c r="B40" s="8"/>
      <c r="C40" s="8"/>
      <c r="D40" s="8"/>
      <c r="E40" s="8"/>
      <c r="F40" s="8"/>
      <c r="G40" s="8"/>
      <c r="H40" s="26"/>
      <c r="I40" s="26"/>
      <c r="J40" s="8"/>
      <c r="K40" s="8"/>
      <c r="L40" s="8"/>
      <c r="M40" s="8"/>
      <c r="N40" s="8"/>
      <c r="O40" s="8"/>
    </row>
    <row r="41" spans="1:19" s="23" customFormat="1">
      <c r="A41" s="26"/>
      <c r="B41" s="8"/>
      <c r="C41" s="8"/>
      <c r="D41" s="8"/>
      <c r="E41" s="8"/>
      <c r="F41" s="8"/>
      <c r="G41" s="8"/>
      <c r="H41" s="26"/>
      <c r="I41" s="26"/>
      <c r="J41" s="8"/>
      <c r="K41" s="8"/>
      <c r="L41" s="8"/>
      <c r="M41" s="8"/>
      <c r="N41" s="8"/>
      <c r="O41" s="8"/>
    </row>
    <row r="42" spans="1:19" s="23" customFormat="1">
      <c r="A42" s="26"/>
      <c r="B42" s="8"/>
      <c r="C42" s="8"/>
      <c r="D42" s="8"/>
      <c r="E42" s="8"/>
      <c r="F42" s="8"/>
      <c r="G42" s="8"/>
      <c r="H42" s="26"/>
      <c r="I42" s="26"/>
      <c r="J42" s="8"/>
      <c r="K42" s="8"/>
      <c r="L42" s="8"/>
      <c r="M42" s="8"/>
      <c r="N42" s="8"/>
      <c r="O42" s="8"/>
    </row>
    <row r="43" spans="1:19">
      <c r="A43" s="26"/>
      <c r="B43" s="8"/>
      <c r="C43" s="8"/>
      <c r="D43" s="8"/>
      <c r="E43" s="8"/>
      <c r="F43" s="8"/>
      <c r="G43" s="8"/>
      <c r="H43" s="26"/>
      <c r="I43" s="26"/>
      <c r="J43" s="8"/>
      <c r="K43" s="8"/>
      <c r="L43" s="8"/>
      <c r="M43" s="8"/>
      <c r="N43" s="8"/>
      <c r="O43" s="8"/>
      <c r="P43" s="23"/>
      <c r="Q43" s="23"/>
      <c r="R43" s="23"/>
      <c r="S43" s="23"/>
    </row>
    <row r="44" spans="1:19">
      <c r="A44" s="26"/>
      <c r="B44" s="8"/>
      <c r="C44" s="8"/>
      <c r="D44" s="8"/>
      <c r="E44" s="8"/>
      <c r="F44" s="8"/>
      <c r="G44" s="8"/>
      <c r="H44" s="26"/>
      <c r="I44" s="26"/>
      <c r="J44" s="8"/>
      <c r="K44" s="8"/>
      <c r="L44" s="8"/>
      <c r="M44" s="8"/>
      <c r="N44" s="8"/>
      <c r="O44" s="8"/>
      <c r="P44" s="23"/>
      <c r="Q44" s="23"/>
      <c r="R44" s="23"/>
      <c r="S44" s="23"/>
    </row>
    <row r="45" spans="1:19">
      <c r="A45" s="26"/>
      <c r="B45" s="8"/>
      <c r="C45" s="8"/>
      <c r="D45" s="8"/>
      <c r="E45" s="8"/>
      <c r="F45" s="8"/>
      <c r="G45" s="8"/>
      <c r="H45" s="26"/>
      <c r="I45" s="26"/>
      <c r="J45" s="8"/>
      <c r="K45" s="8"/>
      <c r="L45" s="8"/>
      <c r="M45" s="8"/>
      <c r="N45" s="8"/>
      <c r="O45" s="8"/>
      <c r="P45" s="23"/>
      <c r="Q45" s="23"/>
      <c r="R45" s="23"/>
      <c r="S45" s="23"/>
    </row>
    <row r="46" spans="1:19">
      <c r="A46" s="26"/>
      <c r="B46" s="8"/>
      <c r="C46" s="8"/>
      <c r="D46" s="8"/>
      <c r="E46" s="8"/>
      <c r="F46" s="8"/>
      <c r="G46" s="8"/>
      <c r="H46" s="26"/>
      <c r="I46" s="26"/>
      <c r="J46" s="8"/>
      <c r="K46" s="8"/>
      <c r="L46" s="8"/>
      <c r="M46" s="8"/>
      <c r="N46" s="8"/>
      <c r="O46" s="8"/>
      <c r="P46" s="23"/>
      <c r="Q46" s="23"/>
      <c r="R46" s="23"/>
      <c r="S46" s="23"/>
    </row>
    <row r="47" spans="1:19">
      <c r="A47" s="26"/>
      <c r="B47" s="8"/>
      <c r="C47" s="8"/>
      <c r="D47" s="8"/>
      <c r="E47" s="8"/>
      <c r="F47" s="8"/>
      <c r="G47" s="8"/>
      <c r="H47" s="26"/>
      <c r="I47" s="26"/>
      <c r="J47" s="8"/>
      <c r="K47" s="8"/>
      <c r="L47" s="8"/>
      <c r="M47" s="8"/>
      <c r="N47" s="8"/>
      <c r="O47" s="8"/>
      <c r="P47" s="23"/>
      <c r="Q47" s="23"/>
      <c r="R47" s="23"/>
      <c r="S47" s="23"/>
    </row>
    <row r="48" spans="1:19">
      <c r="A48" s="26"/>
      <c r="B48" s="8"/>
      <c r="C48" s="8"/>
      <c r="D48" s="8"/>
      <c r="E48" s="8"/>
      <c r="F48" s="8"/>
      <c r="G48" s="8"/>
      <c r="H48" s="26"/>
      <c r="I48" s="26"/>
      <c r="J48" s="8"/>
      <c r="K48" s="8"/>
      <c r="L48" s="8"/>
      <c r="M48" s="8"/>
      <c r="N48" s="8"/>
      <c r="O48" s="8"/>
      <c r="P48" s="23"/>
      <c r="Q48" s="23"/>
      <c r="R48" s="23"/>
      <c r="S48" s="23"/>
    </row>
    <row r="49" spans="1:19">
      <c r="A49" s="26"/>
      <c r="B49" s="8"/>
      <c r="C49" s="8"/>
      <c r="D49" s="8"/>
      <c r="E49" s="8"/>
      <c r="F49" s="8"/>
      <c r="G49" s="8"/>
      <c r="H49" s="26"/>
      <c r="I49" s="26"/>
      <c r="J49" s="8"/>
      <c r="K49" s="8"/>
      <c r="L49" s="8"/>
      <c r="M49" s="8"/>
      <c r="N49" s="8"/>
      <c r="O49" s="8"/>
      <c r="P49" s="23"/>
      <c r="Q49" s="23"/>
      <c r="R49" s="23"/>
      <c r="S49" s="23"/>
    </row>
    <row r="50" spans="1:19">
      <c r="A50" s="26"/>
      <c r="B50" s="8"/>
      <c r="C50" s="8"/>
      <c r="D50" s="8"/>
      <c r="E50" s="8"/>
      <c r="F50" s="8"/>
      <c r="G50" s="8"/>
      <c r="H50" s="26"/>
      <c r="I50" s="26"/>
      <c r="J50" s="8"/>
      <c r="K50" s="8"/>
      <c r="L50" s="8"/>
      <c r="M50" s="8"/>
      <c r="N50" s="8"/>
      <c r="O50" s="8"/>
      <c r="P50" s="23"/>
      <c r="Q50" s="23"/>
      <c r="R50" s="23"/>
      <c r="S50" s="23"/>
    </row>
    <row r="51" spans="1:19">
      <c r="A51" s="26"/>
      <c r="B51" s="8"/>
      <c r="C51" s="8"/>
      <c r="D51" s="8"/>
      <c r="E51" s="8"/>
      <c r="F51" s="8"/>
      <c r="G51" s="8"/>
      <c r="H51" s="26"/>
      <c r="I51" s="26"/>
      <c r="J51" s="8"/>
      <c r="K51" s="8"/>
      <c r="L51" s="8"/>
      <c r="M51" s="8"/>
      <c r="N51" s="8"/>
      <c r="O51" s="8"/>
      <c r="P51" s="23"/>
      <c r="Q51" s="23"/>
      <c r="R51" s="23"/>
      <c r="S51" s="23"/>
    </row>
    <row r="52" spans="1:19">
      <c r="A52" s="26"/>
      <c r="B52" s="8"/>
      <c r="C52" s="8"/>
      <c r="D52" s="8"/>
      <c r="E52" s="8"/>
      <c r="F52" s="8"/>
      <c r="G52" s="8"/>
      <c r="H52" s="26"/>
      <c r="I52" s="26"/>
      <c r="J52" s="8"/>
      <c r="K52" s="8"/>
      <c r="L52" s="8"/>
      <c r="M52" s="8"/>
      <c r="N52" s="8"/>
      <c r="O52" s="8"/>
      <c r="P52" s="23"/>
      <c r="Q52" s="23"/>
      <c r="R52" s="23"/>
      <c r="S52" s="23"/>
    </row>
    <row r="53" spans="1:19">
      <c r="A53" s="26"/>
      <c r="B53" s="8"/>
      <c r="C53" s="8"/>
      <c r="D53" s="8"/>
      <c r="E53" s="8"/>
      <c r="F53" s="8"/>
      <c r="G53" s="8"/>
      <c r="H53" s="26"/>
      <c r="I53" s="26"/>
      <c r="J53" s="8"/>
      <c r="K53" s="8"/>
      <c r="L53" s="8"/>
      <c r="M53" s="8"/>
      <c r="N53" s="8"/>
      <c r="O53" s="8"/>
      <c r="P53" s="23"/>
      <c r="Q53" s="23"/>
      <c r="R53" s="23"/>
      <c r="S53" s="23"/>
    </row>
    <row r="54" spans="1:19">
      <c r="A54" s="26"/>
      <c r="B54" s="8"/>
      <c r="C54" s="8"/>
      <c r="D54" s="8"/>
      <c r="E54" s="8"/>
      <c r="F54" s="8"/>
      <c r="G54" s="8"/>
      <c r="H54" s="26"/>
      <c r="I54" s="26"/>
      <c r="J54" s="8"/>
      <c r="K54" s="8"/>
      <c r="L54" s="8"/>
      <c r="M54" s="8"/>
      <c r="N54" s="8"/>
      <c r="O54" s="8"/>
      <c r="P54" s="23"/>
      <c r="Q54" s="23"/>
      <c r="R54" s="23"/>
      <c r="S54" s="23"/>
    </row>
    <row r="55" spans="1:19">
      <c r="A55" s="26"/>
      <c r="B55" s="8"/>
      <c r="C55" s="8"/>
      <c r="D55" s="8"/>
      <c r="E55" s="8"/>
      <c r="F55" s="8"/>
      <c r="G55" s="8"/>
      <c r="H55" s="26"/>
      <c r="I55" s="26"/>
      <c r="J55" s="8"/>
      <c r="K55" s="8"/>
      <c r="L55" s="8"/>
      <c r="M55" s="8"/>
      <c r="N55" s="8"/>
      <c r="O55" s="8"/>
      <c r="P55" s="23"/>
      <c r="Q55" s="23"/>
      <c r="R55" s="23"/>
      <c r="S55" s="23"/>
    </row>
    <row r="56" spans="1:19">
      <c r="A56" s="26"/>
      <c r="B56" s="8"/>
      <c r="C56" s="8"/>
      <c r="D56" s="8"/>
      <c r="E56" s="8"/>
      <c r="F56" s="8"/>
      <c r="G56" s="8"/>
      <c r="H56" s="26"/>
      <c r="I56" s="26"/>
      <c r="J56" s="8"/>
      <c r="K56" s="8"/>
      <c r="L56" s="8"/>
      <c r="M56" s="8"/>
      <c r="N56" s="8"/>
      <c r="O56" s="8"/>
      <c r="P56" s="23"/>
      <c r="Q56" s="23"/>
      <c r="R56" s="23"/>
    </row>
    <row r="57" spans="1:19">
      <c r="A57" s="26"/>
      <c r="B57" s="8"/>
      <c r="C57" s="8"/>
      <c r="D57" s="8"/>
      <c r="E57" s="8"/>
      <c r="F57" s="8"/>
      <c r="G57" s="8"/>
      <c r="I57" s="26"/>
      <c r="J57" s="8"/>
      <c r="K57" s="8"/>
      <c r="L57" s="8"/>
      <c r="M57" s="8"/>
      <c r="N57" s="8"/>
      <c r="O57" s="8"/>
      <c r="P57" s="23"/>
      <c r="Q57" s="23"/>
      <c r="R57" s="23"/>
    </row>
    <row r="58" spans="1:19">
      <c r="A58" s="26"/>
      <c r="B58" s="8"/>
      <c r="C58" s="8"/>
      <c r="D58" s="8"/>
      <c r="E58" s="8"/>
      <c r="F58" s="8"/>
      <c r="G58" s="8"/>
      <c r="I58" s="26"/>
      <c r="J58" s="8"/>
      <c r="K58" s="8"/>
      <c r="L58" s="8"/>
      <c r="M58" s="8"/>
      <c r="N58" s="8"/>
      <c r="O58" s="8"/>
      <c r="P58" s="23"/>
      <c r="Q58" s="23"/>
      <c r="R58" s="23"/>
    </row>
    <row r="59" spans="1:19">
      <c r="A59" s="26"/>
      <c r="B59" s="8"/>
      <c r="C59" s="8"/>
      <c r="D59" s="8"/>
      <c r="E59" s="8"/>
      <c r="F59" s="8"/>
      <c r="G59" s="8"/>
      <c r="J59" s="8"/>
      <c r="K59" s="8"/>
      <c r="L59" s="8"/>
      <c r="M59" s="8"/>
      <c r="N59" s="8"/>
      <c r="O59" s="8"/>
    </row>
    <row r="60" spans="1:19">
      <c r="A60" s="26"/>
      <c r="B60" s="8"/>
      <c r="C60" s="8"/>
      <c r="D60" s="8"/>
      <c r="E60" s="8"/>
      <c r="F60" s="8"/>
      <c r="G60" s="8"/>
      <c r="I60" s="23"/>
      <c r="J60" s="8"/>
      <c r="K60" s="8"/>
      <c r="L60" s="8"/>
      <c r="M60" s="8"/>
      <c r="N60" s="8"/>
      <c r="O60" s="8"/>
    </row>
    <row r="61" spans="1:19">
      <c r="A61" s="26"/>
      <c r="B61" s="8"/>
      <c r="C61" s="8"/>
      <c r="D61" s="8"/>
      <c r="E61" s="8"/>
      <c r="F61" s="8"/>
      <c r="G61" s="8"/>
      <c r="I61" s="23"/>
      <c r="J61" s="8"/>
      <c r="K61" s="8"/>
      <c r="L61" s="8"/>
      <c r="M61" s="8"/>
      <c r="N61" s="8"/>
      <c r="O61" s="8"/>
    </row>
    <row r="62" spans="1:19">
      <c r="A62" s="26"/>
      <c r="N62"/>
      <c r="O62"/>
    </row>
    <row r="63" spans="1:19" ht="15" customHeight="1">
      <c r="A63" s="26"/>
      <c r="N63"/>
      <c r="O63"/>
    </row>
    <row r="64" spans="1:19">
      <c r="N64"/>
      <c r="O64"/>
    </row>
    <row r="65" spans="10:15">
      <c r="N65"/>
      <c r="O65"/>
    </row>
    <row r="66" spans="10:15">
      <c r="J66"/>
      <c r="K66"/>
      <c r="L66"/>
      <c r="M66"/>
    </row>
    <row r="67" spans="10:15">
      <c r="J67"/>
      <c r="K67"/>
      <c r="L67"/>
      <c r="M67"/>
    </row>
    <row r="68" spans="10:15">
      <c r="J68"/>
      <c r="K68"/>
      <c r="L68"/>
      <c r="M68"/>
    </row>
    <row r="69" spans="10:15">
      <c r="J69"/>
      <c r="K69"/>
      <c r="L69"/>
      <c r="M69"/>
    </row>
    <row r="70" spans="10:15">
      <c r="J70"/>
      <c r="K70"/>
      <c r="L70"/>
      <c r="M70"/>
    </row>
    <row r="71" spans="10:15">
      <c r="J71"/>
      <c r="K71"/>
      <c r="L71"/>
      <c r="M71"/>
    </row>
    <row r="72" spans="10:15">
      <c r="J72"/>
      <c r="K72"/>
      <c r="L72"/>
      <c r="M72"/>
    </row>
    <row r="73" spans="10:15">
      <c r="J73"/>
      <c r="K73"/>
      <c r="L73"/>
      <c r="M73"/>
    </row>
    <row r="74" spans="10:15">
      <c r="J74"/>
      <c r="K74"/>
      <c r="L74"/>
      <c r="M74"/>
    </row>
    <row r="75" spans="10:15">
      <c r="J75"/>
      <c r="K75"/>
      <c r="L75"/>
      <c r="M75"/>
    </row>
    <row r="76" spans="10:15">
      <c r="J76"/>
      <c r="K76"/>
      <c r="L76"/>
      <c r="M76"/>
    </row>
    <row r="77" spans="10:15">
      <c r="J77"/>
      <c r="K77"/>
      <c r="L77"/>
    </row>
    <row r="78" spans="10:15">
      <c r="J78"/>
      <c r="K78"/>
      <c r="L78"/>
      <c r="M78"/>
    </row>
    <row r="79" spans="10:15">
      <c r="J79"/>
      <c r="K79"/>
      <c r="L79"/>
      <c r="M79" s="32"/>
    </row>
    <row r="80" spans="10:15" ht="15" customHeight="1">
      <c r="J80"/>
      <c r="K80"/>
      <c r="L80"/>
      <c r="M80"/>
    </row>
    <row r="81" spans="10:13">
      <c r="J81"/>
      <c r="K81"/>
      <c r="L81"/>
      <c r="M81"/>
    </row>
    <row r="82" spans="10:13">
      <c r="J82"/>
      <c r="K82"/>
      <c r="L82"/>
      <c r="M82"/>
    </row>
    <row r="83" spans="10:13">
      <c r="J83"/>
      <c r="K83"/>
      <c r="L83"/>
      <c r="M83"/>
    </row>
    <row r="84" spans="10:13">
      <c r="J84"/>
      <c r="K84"/>
      <c r="L84"/>
      <c r="M84"/>
    </row>
    <row r="85" spans="10:13">
      <c r="J85"/>
      <c r="K85"/>
      <c r="L85"/>
      <c r="M85"/>
    </row>
    <row r="86" spans="10:13">
      <c r="J86"/>
      <c r="K86"/>
      <c r="L86"/>
      <c r="M86"/>
    </row>
    <row r="87" spans="10:13">
      <c r="J87"/>
      <c r="K87"/>
      <c r="L87"/>
      <c r="M87"/>
    </row>
    <row r="88" spans="10:13">
      <c r="J88"/>
      <c r="K88"/>
      <c r="L88"/>
      <c r="M88"/>
    </row>
    <row r="89" spans="10:13">
      <c r="J89"/>
      <c r="K89"/>
      <c r="L89"/>
      <c r="M89"/>
    </row>
    <row r="90" spans="10:13">
      <c r="J90"/>
      <c r="K90"/>
      <c r="L90"/>
      <c r="M90"/>
    </row>
    <row r="91" spans="10:13">
      <c r="J91"/>
      <c r="K91"/>
      <c r="L91"/>
      <c r="M91"/>
    </row>
    <row r="92" spans="10:13">
      <c r="J92"/>
      <c r="K92"/>
      <c r="L92"/>
      <c r="M92"/>
    </row>
    <row r="93" spans="10:13">
      <c r="J93"/>
      <c r="K93"/>
      <c r="L93"/>
      <c r="M93"/>
    </row>
    <row r="94" spans="10:13">
      <c r="J94"/>
      <c r="K94"/>
      <c r="L94"/>
      <c r="M94"/>
    </row>
    <row r="95" spans="10:13">
      <c r="J95"/>
      <c r="K95"/>
      <c r="L95"/>
      <c r="M95"/>
    </row>
    <row r="96" spans="10:13">
      <c r="J96"/>
      <c r="K96"/>
      <c r="L96"/>
      <c r="M96"/>
    </row>
    <row r="97" spans="10:13">
      <c r="J97"/>
      <c r="K97"/>
      <c r="L97"/>
      <c r="M97"/>
    </row>
    <row r="98" spans="10:13">
      <c r="J98"/>
      <c r="K98"/>
      <c r="L98"/>
      <c r="M98"/>
    </row>
    <row r="99" spans="10:13">
      <c r="J99"/>
      <c r="K99"/>
      <c r="L99"/>
      <c r="M99"/>
    </row>
    <row r="100" spans="10:13">
      <c r="J100"/>
      <c r="K100"/>
      <c r="L100"/>
      <c r="M100"/>
    </row>
    <row r="101" spans="10:13">
      <c r="J101"/>
      <c r="K101"/>
      <c r="L101"/>
      <c r="M101"/>
    </row>
    <row r="102" spans="10:13">
      <c r="J102"/>
      <c r="K102"/>
      <c r="L102"/>
      <c r="M102"/>
    </row>
    <row r="103" spans="10:13">
      <c r="J103"/>
      <c r="K103"/>
      <c r="L103"/>
      <c r="M103"/>
    </row>
    <row r="104" spans="10:13">
      <c r="J104"/>
      <c r="K104"/>
      <c r="L104"/>
      <c r="M104"/>
    </row>
    <row r="105" spans="10:13">
      <c r="J105"/>
      <c r="K105"/>
      <c r="L105"/>
      <c r="M105"/>
    </row>
    <row r="106" spans="10:13">
      <c r="J106"/>
      <c r="K106"/>
      <c r="L106"/>
      <c r="M106"/>
    </row>
    <row r="107" spans="10:13">
      <c r="J107"/>
      <c r="K107"/>
      <c r="L107"/>
      <c r="M107"/>
    </row>
    <row r="108" spans="10:13">
      <c r="J108"/>
      <c r="K108"/>
      <c r="L108"/>
      <c r="M108"/>
    </row>
    <row r="109" spans="10:13">
      <c r="J109"/>
      <c r="K109"/>
      <c r="L109"/>
      <c r="M109"/>
    </row>
    <row r="110" spans="10:13">
      <c r="J110"/>
      <c r="K110"/>
      <c r="L110"/>
      <c r="M110"/>
    </row>
    <row r="111" spans="10:13">
      <c r="J111"/>
      <c r="K111"/>
      <c r="L111"/>
      <c r="M111"/>
    </row>
    <row r="112" spans="10:13">
      <c r="J112"/>
      <c r="K112"/>
      <c r="L112"/>
      <c r="M112"/>
    </row>
    <row r="113" spans="10:13">
      <c r="J113"/>
      <c r="K113"/>
      <c r="L113"/>
      <c r="M113"/>
    </row>
    <row r="114" spans="10:13">
      <c r="J114"/>
      <c r="K114"/>
      <c r="L114"/>
      <c r="M114"/>
    </row>
    <row r="115" spans="10:13">
      <c r="J115"/>
      <c r="K115"/>
      <c r="L115"/>
      <c r="M115"/>
    </row>
    <row r="116" spans="10:13">
      <c r="J116"/>
      <c r="K116"/>
      <c r="L116"/>
      <c r="M116"/>
    </row>
    <row r="117" spans="10:13">
      <c r="J117"/>
      <c r="K117"/>
      <c r="L117"/>
      <c r="M117"/>
    </row>
    <row r="118" spans="10:13">
      <c r="J118"/>
      <c r="K118"/>
      <c r="L118"/>
      <c r="M118"/>
    </row>
    <row r="119" spans="10:13">
      <c r="J119"/>
      <c r="K119"/>
      <c r="L119"/>
      <c r="M119"/>
    </row>
    <row r="120" spans="10:13">
      <c r="J120"/>
      <c r="K120"/>
      <c r="L120"/>
      <c r="M120"/>
    </row>
    <row r="121" spans="10:13">
      <c r="J121"/>
      <c r="K121"/>
      <c r="L121"/>
      <c r="M121"/>
    </row>
    <row r="122" spans="10:13">
      <c r="J122"/>
      <c r="K122"/>
      <c r="L122"/>
      <c r="M122"/>
    </row>
    <row r="123" spans="10:13">
      <c r="J123"/>
      <c r="K123"/>
      <c r="L123"/>
      <c r="M123"/>
    </row>
    <row r="124" spans="10:13">
      <c r="J124"/>
      <c r="K124"/>
      <c r="L124"/>
      <c r="M124"/>
    </row>
    <row r="125" spans="10:13">
      <c r="J125"/>
      <c r="K125"/>
      <c r="L125"/>
      <c r="M125"/>
    </row>
    <row r="126" spans="10:13">
      <c r="J126"/>
      <c r="K126"/>
      <c r="L126"/>
      <c r="M126"/>
    </row>
    <row r="127" spans="10:13">
      <c r="J127"/>
      <c r="K127"/>
      <c r="L127"/>
      <c r="M127"/>
    </row>
    <row r="128" spans="10:13">
      <c r="J128"/>
      <c r="K128"/>
      <c r="L128"/>
      <c r="M128"/>
    </row>
    <row r="129" spans="10:13">
      <c r="J129"/>
      <c r="K129"/>
      <c r="L129"/>
      <c r="M129"/>
    </row>
    <row r="130" spans="10:13">
      <c r="J130"/>
      <c r="K130"/>
      <c r="L130"/>
      <c r="M130"/>
    </row>
    <row r="131" spans="10:13">
      <c r="J131"/>
      <c r="K131"/>
      <c r="L131"/>
      <c r="M131"/>
    </row>
    <row r="132" spans="10:13">
      <c r="J132"/>
      <c r="K132"/>
      <c r="L132"/>
      <c r="M132"/>
    </row>
    <row r="133" spans="10:13">
      <c r="J133"/>
      <c r="K133"/>
      <c r="L133"/>
      <c r="M133"/>
    </row>
    <row r="134" spans="10:13">
      <c r="J134"/>
      <c r="K134"/>
      <c r="L134"/>
      <c r="M134"/>
    </row>
    <row r="135" spans="10:13">
      <c r="J135"/>
      <c r="K135"/>
      <c r="L135"/>
      <c r="M135"/>
    </row>
    <row r="136" spans="10:13">
      <c r="J136"/>
      <c r="K136"/>
      <c r="L136"/>
      <c r="M136"/>
    </row>
    <row r="137" spans="10:13">
      <c r="J137"/>
      <c r="K137"/>
      <c r="L137"/>
      <c r="M137"/>
    </row>
    <row r="138" spans="10:13">
      <c r="J138"/>
      <c r="K138"/>
      <c r="L138"/>
      <c r="M138"/>
    </row>
  </sheetData>
  <mergeCells count="6">
    <mergeCell ref="I13:K13"/>
    <mergeCell ref="I14:I15"/>
    <mergeCell ref="J14:J15"/>
    <mergeCell ref="A13:C13"/>
    <mergeCell ref="A14:A15"/>
    <mergeCell ref="B14:B15"/>
  </mergeCells>
  <pageMargins left="0.7" right="0.7" top="0.75" bottom="0.75" header="0.3" footer="0.3"/>
  <pageSetup orientation="portrait" r:id="rId1"/>
  <ignoredErrors>
    <ignoredError sqref="C30 J29:K29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64558-919C-4C15-9A07-F4492C2F4C79}">
  <sheetPr>
    <tabColor theme="4" tint="-0.249977111117893"/>
  </sheetPr>
  <dimension ref="B1:N45"/>
  <sheetViews>
    <sheetView topLeftCell="A2" zoomScale="90" zoomScaleNormal="90" workbookViewId="0">
      <selection activeCell="G7" sqref="G7"/>
    </sheetView>
  </sheetViews>
  <sheetFormatPr baseColWidth="10" defaultColWidth="9.1640625" defaultRowHeight="15"/>
  <cols>
    <col min="1" max="1" width="9.1640625" style="23"/>
    <col min="2" max="2" width="14.1640625" style="23" bestFit="1" customWidth="1"/>
    <col min="3" max="3" width="17.5" style="23" bestFit="1" customWidth="1"/>
    <col min="4" max="4" width="21.1640625" style="23" bestFit="1" customWidth="1"/>
    <col min="5" max="5" width="9.1640625" style="23"/>
    <col min="6" max="9" width="20.6640625" style="23" customWidth="1"/>
    <col min="10" max="16384" width="9.1640625" style="23"/>
  </cols>
  <sheetData>
    <row r="1" spans="2:14">
      <c r="G1" s="23" t="s">
        <v>351</v>
      </c>
      <c r="I1" s="23" t="s">
        <v>350</v>
      </c>
    </row>
    <row r="2" spans="2:14" ht="32">
      <c r="B2" s="41" t="s">
        <v>342</v>
      </c>
      <c r="C2" s="29" t="s">
        <v>343</v>
      </c>
      <c r="D2" s="29" t="s">
        <v>344</v>
      </c>
      <c r="E2" s="41"/>
      <c r="F2" s="42" t="s">
        <v>345</v>
      </c>
      <c r="G2" s="41"/>
      <c r="H2" s="41"/>
      <c r="I2" s="42" t="s">
        <v>346</v>
      </c>
      <c r="J2" s="41"/>
    </row>
    <row r="3" spans="2:14">
      <c r="B3" s="38" t="s">
        <v>325</v>
      </c>
      <c r="C3" s="43">
        <v>1500</v>
      </c>
      <c r="D3" s="43">
        <v>125724</v>
      </c>
      <c r="F3" s="64" t="s">
        <v>324</v>
      </c>
      <c r="G3" s="69">
        <f>GETPIVOTDATA("Sum of Number of COVID-19 Cases",$B$2,"Poverty Category Title","1. &lt;5%")</f>
        <v>1500</v>
      </c>
      <c r="H3" s="60">
        <v>125724</v>
      </c>
      <c r="I3" s="72">
        <f>G3/H3*100000</f>
        <v>1193.0896248926219</v>
      </c>
    </row>
    <row r="4" spans="2:14">
      <c r="B4" s="38" t="s">
        <v>327</v>
      </c>
      <c r="C4" s="43">
        <v>5604</v>
      </c>
      <c r="D4" s="43">
        <v>276094</v>
      </c>
      <c r="F4" s="64" t="s">
        <v>326</v>
      </c>
      <c r="G4" s="69">
        <f>GETPIVOTDATA("Sum of Number of COVID-19 Cases",$B$2,"Poverty Category Title","2. 5% to 9.9%")</f>
        <v>5604</v>
      </c>
      <c r="H4" s="60">
        <v>276094</v>
      </c>
      <c r="I4" s="72">
        <f>G4/H4*100000</f>
        <v>2029.7434931581274</v>
      </c>
    </row>
    <row r="5" spans="2:14">
      <c r="B5" s="38" t="s">
        <v>329</v>
      </c>
      <c r="C5" s="43">
        <v>19820</v>
      </c>
      <c r="D5" s="43">
        <v>770329</v>
      </c>
      <c r="F5" s="64" t="s">
        <v>328</v>
      </c>
      <c r="G5" s="69">
        <f>GETPIVOTDATA("Sum of Number of COVID-19 Cases",$B$2,"Poverty Category Title","3. 10%-19.9%")</f>
        <v>19820</v>
      </c>
      <c r="H5" s="60">
        <v>770329</v>
      </c>
      <c r="I5" s="72">
        <f t="shared" ref="I5:I7" si="0">G5/H5*100000</f>
        <v>2572.9266326465704</v>
      </c>
    </row>
    <row r="6" spans="2:14">
      <c r="B6" s="38" t="s">
        <v>331</v>
      </c>
      <c r="C6" s="43">
        <v>16903</v>
      </c>
      <c r="D6" s="43">
        <v>510694</v>
      </c>
      <c r="F6" s="64" t="s">
        <v>330</v>
      </c>
      <c r="G6" s="69">
        <f>GETPIVOTDATA("Sum of Number of COVID-19 Cases",$B$2,"Poverty Category Title","4. 20%-29.9%")</f>
        <v>16903</v>
      </c>
      <c r="H6" s="60">
        <v>510694</v>
      </c>
      <c r="I6" s="72">
        <f t="shared" si="0"/>
        <v>3309.8097882489319</v>
      </c>
    </row>
    <row r="7" spans="2:14">
      <c r="B7" s="38" t="s">
        <v>333</v>
      </c>
      <c r="C7" s="43">
        <v>10848</v>
      </c>
      <c r="D7" s="43">
        <v>280013</v>
      </c>
      <c r="F7" s="64" t="s">
        <v>332</v>
      </c>
      <c r="G7" s="69">
        <f>GETPIVOTDATA("Sum of Number of COVID-19 Cases",$B$2,"Poverty Category Title","5. 30%-39.9%")</f>
        <v>10848</v>
      </c>
      <c r="H7" s="60">
        <v>280013</v>
      </c>
      <c r="I7" s="72">
        <f t="shared" si="0"/>
        <v>3874.1058450857636</v>
      </c>
    </row>
    <row r="8" spans="2:14">
      <c r="B8" s="38" t="s">
        <v>335</v>
      </c>
      <c r="C8" s="43">
        <v>7757</v>
      </c>
      <c r="D8" s="43">
        <v>137917</v>
      </c>
      <c r="F8" s="64" t="s">
        <v>334</v>
      </c>
      <c r="G8" s="69">
        <f>GETPIVOTDATA("Sum of Number of COVID-19 Cases",$B$2,"Poverty Category Title","6. 40% or more")</f>
        <v>7757</v>
      </c>
      <c r="H8" s="60">
        <v>137917</v>
      </c>
      <c r="I8" s="72">
        <f>G8/H8*100000</f>
        <v>5624.3972824234861</v>
      </c>
    </row>
    <row r="9" spans="2:14">
      <c r="B9" s="38" t="s">
        <v>347</v>
      </c>
      <c r="C9" s="43">
        <v>97</v>
      </c>
      <c r="D9" s="43">
        <v>959</v>
      </c>
      <c r="F9" s="26"/>
      <c r="G9" s="2">
        <f>GETPIVOTDATA("Sum of Number of COVID-19 Cases",$B$2,"Poverty Category Title",#N/A)</f>
        <v>97</v>
      </c>
      <c r="H9" s="2">
        <v>959</v>
      </c>
      <c r="I9" s="2"/>
    </row>
    <row r="10" spans="2:14">
      <c r="B10" s="38" t="s">
        <v>348</v>
      </c>
      <c r="C10" s="43">
        <v>62529</v>
      </c>
      <c r="D10" s="43">
        <v>2101730</v>
      </c>
      <c r="G10" s="23">
        <f>SUM(G3:G9)</f>
        <v>62529</v>
      </c>
      <c r="H10" s="23">
        <f>SUM(H3:H9)</f>
        <v>2101730</v>
      </c>
      <c r="I10" s="3">
        <f>G10/H10*100000</f>
        <v>2975.1204959723655</v>
      </c>
    </row>
    <row r="11" spans="2:14">
      <c r="F11" s="23" t="s">
        <v>803</v>
      </c>
    </row>
    <row r="13" spans="2:14" ht="31.5" customHeight="1">
      <c r="F13" s="146" t="s">
        <v>800</v>
      </c>
      <c r="G13" s="146"/>
      <c r="H13" s="146"/>
      <c r="I13" s="146"/>
      <c r="J13" s="146"/>
    </row>
    <row r="14" spans="2:14">
      <c r="B14" s="10" t="s">
        <v>762</v>
      </c>
      <c r="F14" s="39" t="s">
        <v>346</v>
      </c>
      <c r="G14" s="40"/>
      <c r="H14" s="40"/>
      <c r="I14" s="40"/>
      <c r="J14" s="40"/>
    </row>
    <row r="15" spans="2:14">
      <c r="B15" s="23" t="s">
        <v>784</v>
      </c>
      <c r="F15" s="23" t="s">
        <v>349</v>
      </c>
    </row>
    <row r="16" spans="2:14">
      <c r="B16" s="23" t="s">
        <v>785</v>
      </c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5:14"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5:14"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5:14"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5:14"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5:14"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5:14"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5:14"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5:14"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5:14"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5:14"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5:14"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5:14"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5:14"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5:14"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5:14"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5:14"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5:14"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5:14"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5:14"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5:14"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5:14"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5:14"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5:14"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5:14"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5:14"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5:14"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5:14"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5:14"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5:14">
      <c r="E45" s="8"/>
      <c r="F45" s="8"/>
      <c r="G45" s="8"/>
      <c r="H45" s="8"/>
      <c r="I45" s="8"/>
      <c r="J45" s="8"/>
      <c r="K45" s="8"/>
      <c r="L45" s="8"/>
      <c r="M45" s="8"/>
      <c r="N45" s="8"/>
    </row>
  </sheetData>
  <mergeCells count="1">
    <mergeCell ref="F13:J13"/>
  </mergeCells>
  <pageMargins left="0.7" right="0.7" top="0.75" bottom="0.75" header="0.3" footer="0.3"/>
  <pageSetup orientation="portrait" horizontalDpi="1200" verticalDpi="12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2"/>
  <sheetViews>
    <sheetView workbookViewId="0">
      <selection activeCell="O20" sqref="O20"/>
    </sheetView>
  </sheetViews>
  <sheetFormatPr baseColWidth="10" defaultColWidth="8.83203125" defaultRowHeight="15"/>
  <cols>
    <col min="1" max="3" width="8.83203125" style="23"/>
    <col min="4" max="4" width="24.5" style="23" customWidth="1"/>
    <col min="5" max="5" width="19.6640625" style="89" customWidth="1"/>
    <col min="6" max="16384" width="8.83203125" style="23"/>
  </cols>
  <sheetData>
    <row r="1" spans="1:20">
      <c r="A1" s="23" t="s">
        <v>0</v>
      </c>
      <c r="B1" s="23" t="s">
        <v>763</v>
      </c>
      <c r="C1" s="23" t="s">
        <v>316</v>
      </c>
      <c r="D1" s="23" t="s">
        <v>317</v>
      </c>
      <c r="E1" s="23" t="s">
        <v>1</v>
      </c>
      <c r="F1" s="23" t="s">
        <v>2</v>
      </c>
    </row>
    <row r="2" spans="1:20">
      <c r="A2" s="23">
        <v>1</v>
      </c>
      <c r="B2" s="23" t="s">
        <v>3</v>
      </c>
      <c r="C2" s="23">
        <v>67</v>
      </c>
      <c r="D2" s="1" t="s">
        <v>908</v>
      </c>
      <c r="E2" s="23">
        <v>220848</v>
      </c>
      <c r="F2" s="23">
        <v>3301</v>
      </c>
      <c r="S2" s="1"/>
      <c r="T2" s="1"/>
    </row>
    <row r="3" spans="1:20">
      <c r="A3" s="23">
        <v>2</v>
      </c>
      <c r="B3" s="23" t="s">
        <v>4</v>
      </c>
      <c r="C3" s="23">
        <v>28</v>
      </c>
      <c r="D3" s="1" t="s">
        <v>908</v>
      </c>
      <c r="E3" s="23">
        <v>24399</v>
      </c>
      <c r="F3" s="23">
        <v>98</v>
      </c>
      <c r="S3" s="1"/>
      <c r="T3" s="1"/>
    </row>
    <row r="4" spans="1:20">
      <c r="A4" s="23">
        <v>3</v>
      </c>
      <c r="B4" s="23" t="s">
        <v>5</v>
      </c>
      <c r="C4" s="23">
        <v>15</v>
      </c>
      <c r="D4" s="1" t="s">
        <v>908</v>
      </c>
      <c r="E4" s="23">
        <v>276912</v>
      </c>
      <c r="F4" s="23">
        <v>6302</v>
      </c>
      <c r="S4" s="1"/>
      <c r="T4" s="1"/>
    </row>
    <row r="5" spans="1:20">
      <c r="A5" s="23">
        <v>4</v>
      </c>
      <c r="B5" s="23" t="s">
        <v>6</v>
      </c>
      <c r="C5" s="23">
        <v>76</v>
      </c>
      <c r="D5" s="1" t="s">
        <v>908</v>
      </c>
      <c r="E5" s="23">
        <v>134348</v>
      </c>
      <c r="F5" s="23">
        <v>2225</v>
      </c>
      <c r="S5" s="1"/>
      <c r="T5" s="1"/>
    </row>
    <row r="6" spans="1:20">
      <c r="A6" s="23">
        <v>5</v>
      </c>
      <c r="B6" s="23" t="s">
        <v>7</v>
      </c>
      <c r="C6" s="23">
        <v>58</v>
      </c>
      <c r="D6" s="1" t="s">
        <v>908</v>
      </c>
      <c r="E6" s="23">
        <v>1044230</v>
      </c>
      <c r="F6" s="23">
        <v>18306</v>
      </c>
      <c r="S6" s="1"/>
      <c r="T6" s="1"/>
    </row>
    <row r="7" spans="1:20">
      <c r="A7" s="23">
        <v>6</v>
      </c>
      <c r="B7" s="23" t="s">
        <v>8</v>
      </c>
      <c r="C7" s="23">
        <v>64</v>
      </c>
      <c r="D7" s="1" t="s">
        <v>908</v>
      </c>
      <c r="E7" s="23">
        <v>167713</v>
      </c>
      <c r="F7" s="23">
        <v>2578</v>
      </c>
      <c r="S7" s="1"/>
      <c r="T7" s="1"/>
    </row>
    <row r="8" spans="1:20">
      <c r="A8" s="23">
        <v>7</v>
      </c>
      <c r="B8" s="23" t="s">
        <v>9</v>
      </c>
      <c r="C8" s="23">
        <v>9</v>
      </c>
      <c r="D8" s="1" t="s">
        <v>908</v>
      </c>
      <c r="E8" s="23">
        <v>93284</v>
      </c>
      <c r="F8" s="23">
        <v>4759</v>
      </c>
      <c r="S8" s="1"/>
      <c r="T8" s="1"/>
    </row>
    <row r="9" spans="1:20">
      <c r="A9" s="23">
        <v>8</v>
      </c>
      <c r="B9" s="23" t="s">
        <v>10</v>
      </c>
      <c r="C9" s="23">
        <v>4</v>
      </c>
      <c r="D9" s="1" t="s">
        <v>908</v>
      </c>
      <c r="E9" s="23">
        <v>29200</v>
      </c>
      <c r="F9" s="23">
        <v>736</v>
      </c>
      <c r="S9" s="1"/>
      <c r="T9" s="1"/>
    </row>
    <row r="10" spans="1:20">
      <c r="A10" s="23">
        <v>9</v>
      </c>
      <c r="B10" s="23" t="s">
        <v>11</v>
      </c>
      <c r="C10" s="23">
        <v>1</v>
      </c>
      <c r="D10" s="1" t="s">
        <v>908</v>
      </c>
      <c r="E10" s="23">
        <v>19064</v>
      </c>
      <c r="F10" s="23">
        <v>660</v>
      </c>
      <c r="S10" s="1"/>
      <c r="T10" s="1"/>
    </row>
    <row r="11" spans="1:20">
      <c r="A11" s="23">
        <v>10</v>
      </c>
      <c r="B11" s="23" t="s">
        <v>12</v>
      </c>
      <c r="C11" s="23">
        <v>68</v>
      </c>
      <c r="D11" s="1" t="s">
        <v>908</v>
      </c>
      <c r="E11" s="23">
        <v>889864</v>
      </c>
      <c r="F11" s="23">
        <v>17559</v>
      </c>
      <c r="S11" s="1"/>
      <c r="T11" s="1"/>
    </row>
    <row r="12" spans="1:20">
      <c r="A12" s="23">
        <v>11</v>
      </c>
      <c r="B12" s="23" t="s">
        <v>13</v>
      </c>
      <c r="C12" s="23">
        <v>161</v>
      </c>
      <c r="D12" s="1" t="s">
        <v>908</v>
      </c>
      <c r="E12" s="23">
        <v>426236</v>
      </c>
      <c r="F12" s="23">
        <v>8967</v>
      </c>
      <c r="S12" s="1"/>
      <c r="T12" s="1"/>
    </row>
    <row r="13" spans="1:20">
      <c r="A13" s="23">
        <v>12</v>
      </c>
      <c r="B13" s="23" t="s">
        <v>14</v>
      </c>
      <c r="C13" s="23">
        <v>5</v>
      </c>
      <c r="D13" s="1" t="s">
        <v>908</v>
      </c>
      <c r="E13" s="23">
        <v>16853</v>
      </c>
      <c r="F13" s="23">
        <v>222</v>
      </c>
      <c r="S13" s="1"/>
      <c r="T13" s="1"/>
    </row>
    <row r="14" spans="1:20">
      <c r="A14" s="23">
        <v>13</v>
      </c>
      <c r="B14" s="23" t="s">
        <v>15</v>
      </c>
      <c r="C14" s="23">
        <v>45</v>
      </c>
      <c r="D14" s="1" t="s">
        <v>908</v>
      </c>
      <c r="E14" s="23">
        <v>83344</v>
      </c>
      <c r="F14" s="23">
        <v>763</v>
      </c>
      <c r="S14" s="1"/>
      <c r="T14" s="1"/>
    </row>
    <row r="15" spans="1:20">
      <c r="A15" s="23">
        <v>14</v>
      </c>
      <c r="B15" s="23" t="s">
        <v>16</v>
      </c>
      <c r="C15" s="23">
        <v>104</v>
      </c>
      <c r="D15" s="1" t="s">
        <v>908</v>
      </c>
      <c r="E15" s="23">
        <v>585248</v>
      </c>
      <c r="F15" s="23">
        <v>11204</v>
      </c>
      <c r="S15" s="1"/>
      <c r="T15" s="1"/>
    </row>
    <row r="16" spans="1:20">
      <c r="A16" s="23">
        <v>15</v>
      </c>
      <c r="B16" s="23" t="s">
        <v>17</v>
      </c>
      <c r="C16" s="23">
        <v>92</v>
      </c>
      <c r="D16" s="1" t="s">
        <v>908</v>
      </c>
      <c r="E16" s="23">
        <v>256744</v>
      </c>
      <c r="F16" s="23">
        <v>4936</v>
      </c>
      <c r="S16" s="1"/>
      <c r="T16" s="1"/>
    </row>
    <row r="17" spans="1:30">
      <c r="A17" s="23">
        <v>16</v>
      </c>
      <c r="B17" s="23" t="s">
        <v>18</v>
      </c>
      <c r="C17" s="23">
        <v>100</v>
      </c>
      <c r="D17" s="1" t="s">
        <v>908</v>
      </c>
      <c r="E17" s="23">
        <v>190579</v>
      </c>
      <c r="F17" s="23">
        <v>2023</v>
      </c>
      <c r="S17" s="1"/>
      <c r="T17" s="1"/>
    </row>
    <row r="18" spans="1:30">
      <c r="A18" s="23">
        <v>17</v>
      </c>
      <c r="B18" s="23" t="s">
        <v>19</v>
      </c>
      <c r="C18" s="23">
        <v>105</v>
      </c>
      <c r="D18" s="1" t="s">
        <v>908</v>
      </c>
      <c r="E18" s="23">
        <v>124863</v>
      </c>
      <c r="F18" s="23">
        <v>1208</v>
      </c>
      <c r="S18" s="1"/>
      <c r="T18" s="1"/>
    </row>
    <row r="19" spans="1:30">
      <c r="A19" s="23">
        <v>18</v>
      </c>
      <c r="B19" s="23" t="s">
        <v>20</v>
      </c>
      <c r="C19" s="23">
        <v>120</v>
      </c>
      <c r="D19" s="1" t="s">
        <v>908</v>
      </c>
      <c r="E19" s="23">
        <v>139097</v>
      </c>
      <c r="F19" s="23">
        <v>1664</v>
      </c>
      <c r="S19" s="1"/>
      <c r="T19" s="1"/>
    </row>
    <row r="20" spans="1:30">
      <c r="A20" s="23">
        <v>19</v>
      </c>
      <c r="B20" s="23" t="s">
        <v>21</v>
      </c>
      <c r="C20" s="23">
        <v>65</v>
      </c>
      <c r="D20" s="1" t="s">
        <v>908</v>
      </c>
      <c r="E20" s="23">
        <v>212649</v>
      </c>
      <c r="F20" s="23">
        <v>6376</v>
      </c>
      <c r="S20" s="1"/>
      <c r="T20" s="1"/>
      <c r="AD20" s="45"/>
    </row>
    <row r="21" spans="1:30">
      <c r="A21" s="23">
        <v>20</v>
      </c>
      <c r="B21" s="23" t="s">
        <v>22</v>
      </c>
      <c r="C21" s="23">
        <v>16</v>
      </c>
      <c r="D21" s="1" t="s">
        <v>908</v>
      </c>
      <c r="E21" s="23">
        <v>9363</v>
      </c>
      <c r="F21" s="23">
        <v>166</v>
      </c>
      <c r="S21" s="1"/>
      <c r="T21" s="1"/>
    </row>
    <row r="22" spans="1:30">
      <c r="A22" s="23">
        <v>21</v>
      </c>
      <c r="B22" s="23" t="s">
        <v>23</v>
      </c>
      <c r="C22" s="23">
        <v>24</v>
      </c>
      <c r="D22" s="1" t="s">
        <v>908</v>
      </c>
      <c r="E22" s="23">
        <v>167656</v>
      </c>
      <c r="F22" s="23">
        <v>4309</v>
      </c>
      <c r="S22" s="1"/>
      <c r="T22" s="1"/>
    </row>
    <row r="23" spans="1:30">
      <c r="A23" s="23">
        <v>22</v>
      </c>
      <c r="B23" s="23" t="s">
        <v>24</v>
      </c>
      <c r="C23" s="23">
        <v>14</v>
      </c>
      <c r="D23" s="1" t="s">
        <v>908</v>
      </c>
      <c r="E23" s="23">
        <v>190439</v>
      </c>
      <c r="F23" s="23">
        <v>10340</v>
      </c>
      <c r="S23" s="1"/>
      <c r="T23" s="1"/>
    </row>
    <row r="24" spans="1:30">
      <c r="A24" s="23">
        <v>23</v>
      </c>
      <c r="B24" s="23" t="s">
        <v>25</v>
      </c>
      <c r="C24" s="23">
        <v>87</v>
      </c>
      <c r="D24" s="1" t="s">
        <v>908</v>
      </c>
      <c r="E24" s="23">
        <v>288954</v>
      </c>
      <c r="F24" s="23">
        <v>8431</v>
      </c>
      <c r="S24" s="1"/>
      <c r="T24" s="1"/>
    </row>
    <row r="25" spans="1:30">
      <c r="A25" s="23">
        <v>24</v>
      </c>
      <c r="B25" s="23" t="s">
        <v>26</v>
      </c>
      <c r="C25" s="23">
        <v>88</v>
      </c>
      <c r="D25" s="1" t="s">
        <v>908</v>
      </c>
      <c r="E25" s="23">
        <v>231018</v>
      </c>
      <c r="F25" s="23">
        <v>2973</v>
      </c>
      <c r="S25" s="1"/>
      <c r="T25" s="1"/>
    </row>
    <row r="26" spans="1:30">
      <c r="A26" s="23">
        <v>25</v>
      </c>
      <c r="B26" s="23" t="s">
        <v>27</v>
      </c>
      <c r="C26" s="23">
        <v>82</v>
      </c>
      <c r="D26" s="1" t="s">
        <v>908</v>
      </c>
      <c r="E26" s="23">
        <v>134898</v>
      </c>
      <c r="F26" s="23">
        <v>3545</v>
      </c>
      <c r="S26" s="1"/>
      <c r="T26" s="1"/>
    </row>
    <row r="27" spans="1:30">
      <c r="A27" s="23">
        <v>26</v>
      </c>
      <c r="B27" s="23" t="s">
        <v>28</v>
      </c>
      <c r="C27" s="23">
        <v>116</v>
      </c>
      <c r="D27" s="1" t="s">
        <v>908</v>
      </c>
      <c r="E27" s="23">
        <v>253157</v>
      </c>
      <c r="F27" s="23">
        <v>3461</v>
      </c>
      <c r="S27" s="1"/>
      <c r="T27" s="1"/>
      <c r="AD27" s="45"/>
    </row>
    <row r="28" spans="1:30">
      <c r="A28" s="23">
        <v>27</v>
      </c>
      <c r="B28" s="23" t="s">
        <v>29</v>
      </c>
      <c r="C28" s="23">
        <v>56</v>
      </c>
      <c r="D28" s="1" t="s">
        <v>908</v>
      </c>
      <c r="E28" s="23">
        <v>48027</v>
      </c>
      <c r="F28" s="23">
        <v>522</v>
      </c>
      <c r="S28" s="1"/>
      <c r="T28" s="1"/>
    </row>
    <row r="29" spans="1:30">
      <c r="A29" s="23">
        <v>28</v>
      </c>
      <c r="B29" s="23" t="s">
        <v>30</v>
      </c>
      <c r="C29" s="23">
        <v>94</v>
      </c>
      <c r="D29" s="1" t="s">
        <v>908</v>
      </c>
      <c r="E29" s="23">
        <v>101601</v>
      </c>
      <c r="F29" s="23">
        <v>797</v>
      </c>
      <c r="S29" s="1"/>
      <c r="T29" s="1"/>
    </row>
    <row r="30" spans="1:30">
      <c r="A30" s="23">
        <v>29</v>
      </c>
      <c r="B30" s="23" t="s">
        <v>31</v>
      </c>
      <c r="C30" s="23">
        <v>16</v>
      </c>
      <c r="D30" s="1" t="s">
        <v>908</v>
      </c>
      <c r="E30" s="23">
        <v>122099</v>
      </c>
      <c r="F30" s="23">
        <v>1917</v>
      </c>
      <c r="S30" s="1"/>
      <c r="T30" s="1"/>
    </row>
    <row r="31" spans="1:30">
      <c r="A31" s="23">
        <v>30</v>
      </c>
      <c r="B31" s="23" t="s">
        <v>32</v>
      </c>
      <c r="C31" s="23">
        <v>11</v>
      </c>
      <c r="D31" s="1" t="s">
        <v>908</v>
      </c>
      <c r="E31" s="23">
        <v>15040</v>
      </c>
      <c r="F31" s="23">
        <v>500</v>
      </c>
      <c r="S31" s="1"/>
      <c r="T31" s="1"/>
    </row>
    <row r="32" spans="1:30">
      <c r="A32" s="23">
        <v>31</v>
      </c>
      <c r="B32" s="23" t="s">
        <v>33</v>
      </c>
      <c r="C32" s="23">
        <v>22</v>
      </c>
      <c r="D32" s="1" t="s">
        <v>908</v>
      </c>
      <c r="E32" s="23">
        <v>281493</v>
      </c>
      <c r="F32" s="23">
        <v>16580</v>
      </c>
      <c r="S32" s="1"/>
      <c r="T32" s="1"/>
    </row>
    <row r="33" spans="1:20" s="26" customFormat="1">
      <c r="A33" s="46">
        <v>32</v>
      </c>
      <c r="B33" s="23" t="s">
        <v>34</v>
      </c>
      <c r="C33" s="23">
        <v>34</v>
      </c>
      <c r="D33" s="1" t="s">
        <v>908</v>
      </c>
      <c r="E33" s="23">
        <v>65454</v>
      </c>
      <c r="F33" s="23">
        <v>1236</v>
      </c>
      <c r="S33" s="33"/>
      <c r="T33" s="33"/>
    </row>
    <row r="34" spans="1:20">
      <c r="A34" s="23">
        <v>33</v>
      </c>
      <c r="B34" s="23" t="s">
        <v>35</v>
      </c>
      <c r="C34" s="23">
        <v>62</v>
      </c>
      <c r="D34" s="1" t="s">
        <v>908</v>
      </c>
      <c r="E34" s="23">
        <v>563690</v>
      </c>
      <c r="F34" s="23">
        <v>34054</v>
      </c>
      <c r="S34" s="1"/>
      <c r="T34" s="1"/>
    </row>
    <row r="35" spans="1:20">
      <c r="A35" s="23">
        <v>34</v>
      </c>
      <c r="B35" s="23" t="s">
        <v>36</v>
      </c>
      <c r="C35" s="23">
        <v>101</v>
      </c>
      <c r="D35" s="1" t="s">
        <v>908</v>
      </c>
      <c r="E35" s="23">
        <v>314207</v>
      </c>
      <c r="F35" s="23">
        <v>4814</v>
      </c>
      <c r="S35" s="1"/>
      <c r="T35" s="1"/>
    </row>
    <row r="36" spans="1:20">
      <c r="A36" s="23">
        <v>35</v>
      </c>
      <c r="B36" s="23" t="s">
        <v>37</v>
      </c>
      <c r="C36" s="23">
        <v>53</v>
      </c>
      <c r="D36" s="1" t="s">
        <v>908</v>
      </c>
      <c r="E36" s="23">
        <v>65549</v>
      </c>
      <c r="F36" s="23">
        <v>757</v>
      </c>
      <c r="S36" s="1"/>
      <c r="T36" s="1"/>
    </row>
    <row r="37" spans="1:20">
      <c r="A37" s="23">
        <v>36</v>
      </c>
      <c r="B37" s="23" t="s">
        <v>38</v>
      </c>
      <c r="C37" s="23">
        <v>88</v>
      </c>
      <c r="D37" s="1" t="s">
        <v>908</v>
      </c>
      <c r="E37" s="23">
        <v>305364</v>
      </c>
      <c r="F37" s="23">
        <v>5742</v>
      </c>
      <c r="S37" s="1"/>
      <c r="T37" s="1"/>
    </row>
    <row r="38" spans="1:20">
      <c r="A38" s="23">
        <v>37</v>
      </c>
      <c r="B38" s="23" t="s">
        <v>39</v>
      </c>
      <c r="C38" s="23">
        <v>78</v>
      </c>
      <c r="D38" s="1" t="s">
        <v>908</v>
      </c>
      <c r="E38" s="23">
        <v>156857</v>
      </c>
      <c r="F38" s="23">
        <v>1538</v>
      </c>
      <c r="S38" s="1"/>
      <c r="T38" s="1"/>
    </row>
    <row r="39" spans="1:20">
      <c r="A39" s="23">
        <v>38</v>
      </c>
      <c r="B39" s="23" t="s">
        <v>40</v>
      </c>
      <c r="C39" s="23">
        <v>36</v>
      </c>
      <c r="D39" s="1" t="s">
        <v>908</v>
      </c>
      <c r="E39" s="23">
        <v>57646</v>
      </c>
      <c r="F39" s="23">
        <v>765</v>
      </c>
      <c r="S39" s="1"/>
      <c r="T39" s="1"/>
    </row>
    <row r="40" spans="1:20">
      <c r="A40" s="23">
        <v>39</v>
      </c>
      <c r="B40" s="23" t="s">
        <v>41</v>
      </c>
      <c r="C40" s="23">
        <v>67</v>
      </c>
      <c r="D40" s="1" t="s">
        <v>908</v>
      </c>
      <c r="E40" s="23">
        <v>275235</v>
      </c>
      <c r="F40" s="23">
        <v>9310</v>
      </c>
      <c r="S40" s="1"/>
      <c r="T40" s="1"/>
    </row>
    <row r="41" spans="1:20">
      <c r="A41" s="23">
        <v>41</v>
      </c>
      <c r="B41" s="23" t="s">
        <v>42</v>
      </c>
      <c r="C41" s="23">
        <v>6</v>
      </c>
      <c r="D41" s="1" t="s">
        <v>908</v>
      </c>
      <c r="E41" s="23">
        <v>43923</v>
      </c>
      <c r="F41" s="23">
        <v>1270</v>
      </c>
      <c r="S41" s="1"/>
      <c r="T41" s="1"/>
    </row>
    <row r="42" spans="1:20">
      <c r="A42" s="23">
        <v>42</v>
      </c>
      <c r="B42" s="23" t="s">
        <v>43</v>
      </c>
      <c r="C42" s="23">
        <v>46</v>
      </c>
      <c r="D42" s="1" t="s">
        <v>908</v>
      </c>
      <c r="E42" s="23">
        <v>196617</v>
      </c>
      <c r="F42" s="23">
        <v>4143</v>
      </c>
      <c r="S42" s="1"/>
      <c r="T42" s="1"/>
    </row>
    <row r="43" spans="1:20">
      <c r="A43" s="23">
        <v>43</v>
      </c>
      <c r="B43" s="23" t="s">
        <v>44</v>
      </c>
      <c r="C43" s="23">
        <v>66</v>
      </c>
      <c r="D43" s="1" t="s">
        <v>908</v>
      </c>
      <c r="E43" s="23">
        <v>66278</v>
      </c>
      <c r="F43" s="23">
        <v>644</v>
      </c>
      <c r="S43" s="1"/>
      <c r="T43" s="1"/>
    </row>
    <row r="44" spans="1:20">
      <c r="A44" s="23">
        <v>44</v>
      </c>
      <c r="B44" s="23" t="s">
        <v>45</v>
      </c>
      <c r="C44" s="23">
        <v>97</v>
      </c>
      <c r="D44" s="1" t="s">
        <v>908</v>
      </c>
      <c r="E44" s="23">
        <v>318888</v>
      </c>
      <c r="F44" s="23">
        <v>3923</v>
      </c>
      <c r="S44" s="1"/>
      <c r="T44" s="1"/>
    </row>
    <row r="45" spans="1:20">
      <c r="A45" s="23">
        <v>45</v>
      </c>
      <c r="B45" s="23" t="s">
        <v>46</v>
      </c>
      <c r="C45" s="23">
        <v>253</v>
      </c>
      <c r="D45" s="1" t="s">
        <v>908</v>
      </c>
      <c r="E45" s="23">
        <v>1066918</v>
      </c>
      <c r="F45" s="23">
        <v>20032</v>
      </c>
      <c r="S45" s="1"/>
      <c r="T45" s="1"/>
    </row>
    <row r="46" spans="1:20">
      <c r="A46" s="23">
        <v>46</v>
      </c>
      <c r="B46" s="23" t="s">
        <v>47</v>
      </c>
      <c r="C46" s="23">
        <v>13</v>
      </c>
      <c r="D46" s="1" t="s">
        <v>908</v>
      </c>
      <c r="E46" s="23">
        <v>155779</v>
      </c>
      <c r="F46" s="23">
        <v>723</v>
      </c>
      <c r="S46" s="1"/>
      <c r="T46" s="1"/>
    </row>
    <row r="47" spans="1:20">
      <c r="A47" s="23">
        <v>47</v>
      </c>
      <c r="B47" s="23" t="s">
        <v>48</v>
      </c>
      <c r="C47" s="23">
        <v>15</v>
      </c>
      <c r="D47" s="1" t="s">
        <v>908</v>
      </c>
      <c r="E47" s="23">
        <v>3008</v>
      </c>
      <c r="F47" s="23">
        <v>59</v>
      </c>
      <c r="S47" s="1"/>
      <c r="T47" s="1"/>
    </row>
    <row r="48" spans="1:20">
      <c r="A48" s="23">
        <v>48</v>
      </c>
      <c r="B48" s="23" t="s">
        <v>49</v>
      </c>
      <c r="C48" s="23">
        <v>133</v>
      </c>
      <c r="D48" s="1" t="s">
        <v>908</v>
      </c>
      <c r="E48" s="23">
        <v>204637</v>
      </c>
      <c r="F48" s="23">
        <v>3806</v>
      </c>
      <c r="S48" s="1"/>
      <c r="T48" s="1"/>
    </row>
    <row r="49" spans="1:30">
      <c r="A49" s="23">
        <v>49</v>
      </c>
      <c r="B49" s="23" t="s">
        <v>50</v>
      </c>
      <c r="C49" s="23">
        <v>40</v>
      </c>
      <c r="D49" s="1" t="s">
        <v>908</v>
      </c>
      <c r="E49" s="23">
        <v>131532</v>
      </c>
      <c r="F49" s="23">
        <v>2548</v>
      </c>
      <c r="S49" s="1"/>
      <c r="T49" s="1"/>
    </row>
    <row r="50" spans="1:30">
      <c r="A50" s="23">
        <v>50</v>
      </c>
      <c r="B50" s="23" t="s">
        <v>51</v>
      </c>
      <c r="C50" s="23">
        <v>55</v>
      </c>
      <c r="D50" s="1" t="s">
        <v>908</v>
      </c>
      <c r="E50" s="23">
        <v>34460</v>
      </c>
      <c r="F50" s="23">
        <v>585</v>
      </c>
      <c r="S50" s="1"/>
      <c r="T50" s="1"/>
    </row>
    <row r="51" spans="1:30">
      <c r="A51" s="23">
        <v>51</v>
      </c>
      <c r="B51" s="23" t="s">
        <v>52</v>
      </c>
      <c r="C51" s="23">
        <v>72</v>
      </c>
      <c r="D51" s="1" t="s">
        <v>908</v>
      </c>
      <c r="E51" s="23">
        <v>334562</v>
      </c>
      <c r="F51" s="23">
        <v>2764</v>
      </c>
      <c r="S51" s="1"/>
      <c r="T51" s="1"/>
    </row>
    <row r="52" spans="1:30">
      <c r="A52" s="23">
        <v>52</v>
      </c>
      <c r="B52" s="23" t="s">
        <v>53</v>
      </c>
      <c r="C52" s="23">
        <v>23</v>
      </c>
      <c r="D52" s="1" t="s">
        <v>908</v>
      </c>
      <c r="E52" s="23">
        <v>23193</v>
      </c>
      <c r="F52" s="23">
        <v>144</v>
      </c>
      <c r="S52" s="1"/>
      <c r="T52" s="1"/>
      <c r="AD52" s="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55"/>
  <sheetViews>
    <sheetView zoomScale="80" zoomScaleNormal="80" workbookViewId="0">
      <pane xSplit="2" ySplit="4" topLeftCell="C5" activePane="bottomRight" state="frozen"/>
      <selection pane="topRight" activeCell="C1" sqref="C1"/>
      <selection pane="bottomLeft" activeCell="A2" sqref="A2"/>
      <selection pane="bottomRight" activeCell="L16" sqref="L16"/>
    </sheetView>
  </sheetViews>
  <sheetFormatPr baseColWidth="10" defaultColWidth="10.83203125" defaultRowHeight="15"/>
  <cols>
    <col min="1" max="1" width="9.83203125" style="89" bestFit="1" customWidth="1"/>
    <col min="2" max="2" width="6.33203125" style="89" bestFit="1" customWidth="1"/>
    <col min="3" max="3" width="9.1640625" style="89" bestFit="1" customWidth="1"/>
    <col min="4" max="4" width="16" style="89" bestFit="1" customWidth="1"/>
    <col min="5" max="5" width="9.83203125" style="89" bestFit="1" customWidth="1"/>
    <col min="6" max="6" width="9.33203125" style="89" bestFit="1" customWidth="1"/>
    <col min="7" max="7" width="25.83203125" style="89" bestFit="1" customWidth="1"/>
    <col min="8" max="8" width="17.5" style="89" bestFit="1" customWidth="1"/>
    <col min="9" max="9" width="22.5" style="89" bestFit="1" customWidth="1"/>
    <col min="10" max="10" width="25" style="65" bestFit="1" customWidth="1"/>
    <col min="11" max="11" width="14.83203125" style="65" bestFit="1" customWidth="1"/>
    <col min="12" max="12" width="17.1640625" style="89" bestFit="1" customWidth="1"/>
    <col min="13" max="13" width="22.5" style="89" bestFit="1" customWidth="1"/>
    <col min="14" max="14" width="25" style="89" bestFit="1" customWidth="1"/>
    <col min="15" max="15" width="10.6640625" style="89" bestFit="1" customWidth="1"/>
    <col min="16" max="16" width="18.83203125" style="89" bestFit="1" customWidth="1"/>
    <col min="17" max="17" width="13.83203125" style="100" bestFit="1" customWidth="1"/>
    <col min="18" max="18" width="21.33203125" style="89" bestFit="1" customWidth="1"/>
    <col min="19" max="19" width="13.1640625" style="100" bestFit="1" customWidth="1"/>
    <col min="20" max="20" width="7" style="89" bestFit="1" customWidth="1"/>
    <col min="21" max="21" width="13.5" style="89" bestFit="1" customWidth="1"/>
    <col min="22" max="22" width="21.33203125" style="89" bestFit="1" customWidth="1"/>
    <col min="23" max="23" width="15.83203125" style="89" bestFit="1" customWidth="1"/>
    <col min="24" max="24" width="19.33203125" style="89" bestFit="1" customWidth="1"/>
    <col min="25" max="26" width="19.83203125" style="89" bestFit="1" customWidth="1"/>
    <col min="27" max="27" width="17.1640625" style="89" bestFit="1" customWidth="1"/>
    <col min="28" max="28" width="15.83203125" style="89" bestFit="1" customWidth="1"/>
    <col min="29" max="29" width="25.83203125" style="89" bestFit="1" customWidth="1"/>
    <col min="30" max="30" width="22.83203125" style="89" bestFit="1" customWidth="1"/>
    <col min="31" max="31" width="20" style="89" bestFit="1" customWidth="1"/>
    <col min="32" max="32" width="23.5" style="89" bestFit="1" customWidth="1"/>
    <col min="33" max="33" width="23.83203125" style="89" bestFit="1" customWidth="1"/>
    <col min="34" max="34" width="27" style="89" bestFit="1" customWidth="1"/>
    <col min="35" max="35" width="30.33203125" style="89" bestFit="1" customWidth="1"/>
    <col min="36" max="36" width="30.83203125" style="89" bestFit="1" customWidth="1"/>
    <col min="37" max="37" width="25.83203125" style="89" bestFit="1" customWidth="1"/>
    <col min="38" max="38" width="29.33203125" style="89" bestFit="1" customWidth="1"/>
    <col min="39" max="39" width="18.83203125" style="89" bestFit="1" customWidth="1"/>
    <col min="40" max="40" width="22.1640625" style="89" bestFit="1" customWidth="1"/>
    <col min="41" max="41" width="6" style="89" bestFit="1" customWidth="1"/>
    <col min="42" max="42" width="17.6640625" style="89" bestFit="1" customWidth="1"/>
    <col min="43" max="43" width="18.1640625" style="89" bestFit="1" customWidth="1"/>
    <col min="44" max="44" width="9.83203125" style="89" bestFit="1" customWidth="1"/>
    <col min="45" max="45" width="26.33203125" style="89" bestFit="1" customWidth="1"/>
    <col min="46" max="46" width="9.83203125" style="89" bestFit="1" customWidth="1"/>
    <col min="47" max="47" width="15.5" style="89" bestFit="1" customWidth="1"/>
    <col min="48" max="48" width="22.33203125" style="89" bestFit="1" customWidth="1"/>
    <col min="49" max="49" width="47.6640625" style="89" bestFit="1" customWidth="1"/>
    <col min="50" max="50" width="17.83203125" style="89" bestFit="1" customWidth="1"/>
    <col min="51" max="51" width="22.6640625" style="89" bestFit="1" customWidth="1"/>
    <col min="52" max="52" width="15" style="89" bestFit="1" customWidth="1"/>
    <col min="53" max="53" width="14.5" style="89" bestFit="1" customWidth="1"/>
    <col min="54" max="54" width="6.5" style="89" bestFit="1" customWidth="1"/>
    <col min="55" max="55" width="6.6640625" style="89" bestFit="1" customWidth="1"/>
    <col min="56" max="16384" width="10.83203125" style="89"/>
  </cols>
  <sheetData>
    <row r="1" spans="1:55" ht="16" thickBot="1">
      <c r="B1" s="89">
        <v>1</v>
      </c>
      <c r="C1" s="89">
        <v>2</v>
      </c>
      <c r="D1" s="89">
        <v>3</v>
      </c>
      <c r="E1" s="89">
        <v>4</v>
      </c>
      <c r="F1" s="89">
        <v>5</v>
      </c>
      <c r="G1" s="89">
        <v>6</v>
      </c>
      <c r="H1" s="89">
        <v>7</v>
      </c>
      <c r="I1" s="89">
        <v>8</v>
      </c>
      <c r="J1" s="89">
        <v>9</v>
      </c>
      <c r="K1" s="89">
        <v>10</v>
      </c>
      <c r="L1" s="89">
        <v>11</v>
      </c>
      <c r="M1" s="89">
        <v>12</v>
      </c>
      <c r="N1" s="89">
        <v>13</v>
      </c>
      <c r="O1" s="89">
        <v>14</v>
      </c>
      <c r="P1" s="89">
        <v>15</v>
      </c>
      <c r="Q1" s="89">
        <v>16</v>
      </c>
      <c r="R1" s="89">
        <v>17</v>
      </c>
      <c r="S1" s="89">
        <v>18</v>
      </c>
      <c r="T1" s="89">
        <v>19</v>
      </c>
      <c r="U1" s="89">
        <v>20</v>
      </c>
      <c r="V1" s="89">
        <v>21</v>
      </c>
      <c r="W1" s="89">
        <v>22</v>
      </c>
      <c r="X1" s="89">
        <v>23</v>
      </c>
      <c r="Y1" s="89">
        <v>24</v>
      </c>
      <c r="Z1" s="89">
        <v>25</v>
      </c>
      <c r="AA1" s="89">
        <v>26</v>
      </c>
      <c r="AB1" s="89">
        <v>27</v>
      </c>
      <c r="AC1" s="89">
        <v>28</v>
      </c>
      <c r="AD1" s="89">
        <v>29</v>
      </c>
      <c r="AE1" s="89">
        <v>30</v>
      </c>
      <c r="AF1" s="89">
        <v>31</v>
      </c>
      <c r="AG1" s="89">
        <v>32</v>
      </c>
      <c r="AH1" s="89">
        <v>33</v>
      </c>
      <c r="AI1" s="89">
        <v>34</v>
      </c>
      <c r="AJ1" s="89">
        <v>35</v>
      </c>
      <c r="AK1" s="89">
        <v>36</v>
      </c>
      <c r="AL1" s="89">
        <v>37</v>
      </c>
      <c r="AM1" s="89">
        <v>38</v>
      </c>
      <c r="AN1" s="89">
        <v>39</v>
      </c>
      <c r="AO1" s="89">
        <v>40</v>
      </c>
      <c r="AP1" s="89">
        <v>41</v>
      </c>
      <c r="AQ1" s="89">
        <v>42</v>
      </c>
      <c r="AR1" s="89">
        <v>43</v>
      </c>
      <c r="AS1" s="89">
        <v>44</v>
      </c>
      <c r="AT1" s="89">
        <v>45</v>
      </c>
      <c r="AU1" s="89">
        <v>46</v>
      </c>
      <c r="AV1" s="89">
        <v>47</v>
      </c>
      <c r="AW1" s="89">
        <v>48</v>
      </c>
      <c r="AX1" s="89">
        <v>49</v>
      </c>
      <c r="AY1" s="89">
        <v>50</v>
      </c>
      <c r="AZ1" s="89">
        <v>51</v>
      </c>
      <c r="BA1" s="89">
        <v>52</v>
      </c>
      <c r="BB1" s="89">
        <v>53</v>
      </c>
    </row>
    <row r="2" spans="1:55" ht="16" thickBot="1">
      <c r="A2" s="91" t="s">
        <v>788</v>
      </c>
      <c r="B2" s="91" t="s">
        <v>54</v>
      </c>
      <c r="C2" s="92" t="s">
        <v>55</v>
      </c>
      <c r="D2" s="92" t="s">
        <v>818</v>
      </c>
      <c r="E2" s="92" t="s">
        <v>62</v>
      </c>
      <c r="F2" s="92" t="s">
        <v>63</v>
      </c>
      <c r="G2" s="93" t="s">
        <v>816</v>
      </c>
      <c r="H2" s="91" t="s">
        <v>262</v>
      </c>
      <c r="I2" s="91" t="s">
        <v>301</v>
      </c>
      <c r="J2" s="94" t="s">
        <v>302</v>
      </c>
      <c r="K2" s="94" t="s">
        <v>303</v>
      </c>
      <c r="L2" s="91" t="s">
        <v>304</v>
      </c>
      <c r="M2" s="91" t="s">
        <v>305</v>
      </c>
      <c r="N2" s="91" t="s">
        <v>306</v>
      </c>
      <c r="O2" s="91" t="s">
        <v>307</v>
      </c>
      <c r="P2" s="91" t="s">
        <v>760</v>
      </c>
      <c r="Q2" s="95" t="s">
        <v>67</v>
      </c>
      <c r="R2" s="91" t="s">
        <v>69</v>
      </c>
      <c r="S2" s="95" t="s">
        <v>68</v>
      </c>
      <c r="T2" s="91" t="s">
        <v>65</v>
      </c>
      <c r="U2" s="91" t="s">
        <v>64</v>
      </c>
      <c r="V2" s="91" t="s">
        <v>70</v>
      </c>
      <c r="W2" s="91" t="s">
        <v>794</v>
      </c>
      <c r="X2" s="91" t="s">
        <v>795</v>
      </c>
      <c r="Y2" s="91" t="s">
        <v>796</v>
      </c>
      <c r="Z2" s="91" t="s">
        <v>797</v>
      </c>
      <c r="AA2" s="91" t="s">
        <v>798</v>
      </c>
      <c r="AB2" s="91" t="s">
        <v>799</v>
      </c>
      <c r="AC2" s="91" t="s">
        <v>804</v>
      </c>
      <c r="AD2" s="91" t="s">
        <v>805</v>
      </c>
      <c r="AE2" s="91" t="s">
        <v>806</v>
      </c>
      <c r="AF2" s="91" t="s">
        <v>807</v>
      </c>
      <c r="AG2" s="91" t="s">
        <v>808</v>
      </c>
      <c r="AH2" s="91" t="s">
        <v>809</v>
      </c>
      <c r="AI2" s="91" t="s">
        <v>810</v>
      </c>
      <c r="AJ2" s="91" t="s">
        <v>811</v>
      </c>
      <c r="AK2" s="91" t="s">
        <v>812</v>
      </c>
      <c r="AL2" s="91" t="s">
        <v>813</v>
      </c>
      <c r="AM2" s="91" t="s">
        <v>814</v>
      </c>
      <c r="AN2" s="91" t="s">
        <v>815</v>
      </c>
      <c r="AO2" s="91" t="s">
        <v>276</v>
      </c>
      <c r="AP2" s="91" t="s">
        <v>789</v>
      </c>
      <c r="AQ2" s="91" t="s">
        <v>790</v>
      </c>
      <c r="AR2" s="91" t="s">
        <v>66</v>
      </c>
      <c r="AS2" s="91" t="s">
        <v>791</v>
      </c>
      <c r="AT2" s="91" t="s">
        <v>308</v>
      </c>
      <c r="AU2" s="91" t="s">
        <v>792</v>
      </c>
      <c r="AV2" s="91" t="s">
        <v>793</v>
      </c>
      <c r="AW2" s="91" t="s">
        <v>277</v>
      </c>
      <c r="AX2" s="91" t="s">
        <v>59</v>
      </c>
      <c r="AY2" s="91" t="s">
        <v>58</v>
      </c>
      <c r="AZ2" s="91" t="s">
        <v>57</v>
      </c>
      <c r="BA2" s="91" t="s">
        <v>56</v>
      </c>
      <c r="BB2" s="91" t="s">
        <v>61</v>
      </c>
      <c r="BC2" s="91" t="s">
        <v>60</v>
      </c>
    </row>
    <row r="3" spans="1:55">
      <c r="A3" s="50" t="b">
        <f>A2=A4</f>
        <v>1</v>
      </c>
      <c r="B3" s="50" t="b">
        <f t="shared" ref="B3:BB3" si="0">B2=B4</f>
        <v>1</v>
      </c>
      <c r="C3" s="50" t="b">
        <f t="shared" si="0"/>
        <v>1</v>
      </c>
      <c r="D3" s="50" t="b">
        <f t="shared" si="0"/>
        <v>1</v>
      </c>
      <c r="E3" s="50" t="b">
        <f t="shared" si="0"/>
        <v>1</v>
      </c>
      <c r="F3" s="50" t="b">
        <f t="shared" si="0"/>
        <v>1</v>
      </c>
      <c r="G3" s="50" t="b">
        <f t="shared" si="0"/>
        <v>1</v>
      </c>
      <c r="H3" s="50" t="b">
        <f t="shared" si="0"/>
        <v>1</v>
      </c>
      <c r="I3" s="50" t="b">
        <f t="shared" si="0"/>
        <v>1</v>
      </c>
      <c r="J3" s="50" t="b">
        <f t="shared" si="0"/>
        <v>1</v>
      </c>
      <c r="K3" s="50" t="b">
        <f t="shared" si="0"/>
        <v>1</v>
      </c>
      <c r="L3" s="50" t="b">
        <f t="shared" si="0"/>
        <v>1</v>
      </c>
      <c r="M3" s="50" t="b">
        <f t="shared" si="0"/>
        <v>1</v>
      </c>
      <c r="N3" s="50" t="b">
        <f t="shared" si="0"/>
        <v>1</v>
      </c>
      <c r="O3" s="50" t="b">
        <f t="shared" si="0"/>
        <v>1</v>
      </c>
      <c r="P3" s="50" t="b">
        <f t="shared" si="0"/>
        <v>1</v>
      </c>
      <c r="Q3" s="50" t="b">
        <f t="shared" si="0"/>
        <v>1</v>
      </c>
      <c r="R3" s="50" t="b">
        <f t="shared" si="0"/>
        <v>1</v>
      </c>
      <c r="S3" s="50" t="b">
        <f t="shared" si="0"/>
        <v>1</v>
      </c>
      <c r="T3" s="50" t="b">
        <f t="shared" si="0"/>
        <v>1</v>
      </c>
      <c r="U3" s="50" t="b">
        <f t="shared" si="0"/>
        <v>1</v>
      </c>
      <c r="V3" s="50" t="b">
        <f t="shared" si="0"/>
        <v>1</v>
      </c>
      <c r="W3" s="50" t="b">
        <f t="shared" si="0"/>
        <v>1</v>
      </c>
      <c r="X3" s="50" t="b">
        <f t="shared" si="0"/>
        <v>1</v>
      </c>
      <c r="Y3" s="50" t="b">
        <f t="shared" si="0"/>
        <v>1</v>
      </c>
      <c r="Z3" s="50" t="b">
        <f t="shared" si="0"/>
        <v>1</v>
      </c>
      <c r="AA3" s="50" t="b">
        <f t="shared" si="0"/>
        <v>1</v>
      </c>
      <c r="AB3" s="50" t="b">
        <f t="shared" si="0"/>
        <v>1</v>
      </c>
      <c r="AC3" s="50" t="b">
        <f t="shared" si="0"/>
        <v>1</v>
      </c>
      <c r="AD3" s="50" t="b">
        <f t="shared" si="0"/>
        <v>1</v>
      </c>
      <c r="AE3" s="50" t="b">
        <f t="shared" si="0"/>
        <v>1</v>
      </c>
      <c r="AF3" s="50" t="b">
        <f t="shared" si="0"/>
        <v>1</v>
      </c>
      <c r="AG3" s="50" t="b">
        <f t="shared" si="0"/>
        <v>1</v>
      </c>
      <c r="AH3" s="50" t="b">
        <f t="shared" si="0"/>
        <v>1</v>
      </c>
      <c r="AI3" s="50" t="b">
        <f t="shared" si="0"/>
        <v>1</v>
      </c>
      <c r="AJ3" s="50" t="b">
        <f t="shared" si="0"/>
        <v>1</v>
      </c>
      <c r="AK3" s="50" t="b">
        <f t="shared" si="0"/>
        <v>1</v>
      </c>
      <c r="AL3" s="50" t="b">
        <f t="shared" si="0"/>
        <v>1</v>
      </c>
      <c r="AM3" s="50" t="b">
        <f t="shared" si="0"/>
        <v>1</v>
      </c>
      <c r="AN3" s="50" t="b">
        <f t="shared" si="0"/>
        <v>1</v>
      </c>
      <c r="AO3" s="50" t="b">
        <f t="shared" si="0"/>
        <v>1</v>
      </c>
      <c r="AP3" s="50" t="b">
        <f t="shared" si="0"/>
        <v>1</v>
      </c>
      <c r="AQ3" s="50" t="b">
        <f t="shared" si="0"/>
        <v>1</v>
      </c>
      <c r="AR3" s="50" t="b">
        <f t="shared" si="0"/>
        <v>1</v>
      </c>
      <c r="AS3" s="50" t="b">
        <f t="shared" si="0"/>
        <v>1</v>
      </c>
      <c r="AT3" s="50" t="b">
        <f t="shared" si="0"/>
        <v>1</v>
      </c>
      <c r="AU3" s="50" t="b">
        <f t="shared" si="0"/>
        <v>1</v>
      </c>
      <c r="AV3" s="50" t="b">
        <f t="shared" si="0"/>
        <v>1</v>
      </c>
      <c r="AW3" s="50" t="b">
        <f t="shared" si="0"/>
        <v>1</v>
      </c>
      <c r="AX3" s="50" t="b">
        <f t="shared" si="0"/>
        <v>1</v>
      </c>
      <c r="AY3" s="50" t="b">
        <f t="shared" si="0"/>
        <v>1</v>
      </c>
      <c r="AZ3" s="50" t="b">
        <f t="shared" si="0"/>
        <v>1</v>
      </c>
      <c r="BA3" s="50" t="b">
        <f t="shared" si="0"/>
        <v>1</v>
      </c>
      <c r="BB3" s="50" t="b">
        <f t="shared" si="0"/>
        <v>1</v>
      </c>
      <c r="BC3" s="50" t="b">
        <f>BC2=BC4</f>
        <v>1</v>
      </c>
    </row>
    <row r="4" spans="1:55" ht="14.25" customHeight="1">
      <c r="A4" s="96" t="s">
        <v>788</v>
      </c>
      <c r="B4" s="96" t="s">
        <v>54</v>
      </c>
      <c r="C4" s="96" t="s">
        <v>55</v>
      </c>
      <c r="D4" s="96" t="s">
        <v>818</v>
      </c>
      <c r="E4" s="96" t="s">
        <v>62</v>
      </c>
      <c r="F4" s="96" t="s">
        <v>63</v>
      </c>
      <c r="G4" s="96" t="s">
        <v>816</v>
      </c>
      <c r="H4" s="96" t="s">
        <v>262</v>
      </c>
      <c r="I4" s="96" t="s">
        <v>301</v>
      </c>
      <c r="J4" s="96" t="s">
        <v>302</v>
      </c>
      <c r="K4" s="97" t="s">
        <v>303</v>
      </c>
      <c r="L4" s="97" t="s">
        <v>304</v>
      </c>
      <c r="M4" s="96" t="s">
        <v>305</v>
      </c>
      <c r="N4" s="96" t="s">
        <v>306</v>
      </c>
      <c r="O4" s="96" t="s">
        <v>307</v>
      </c>
      <c r="P4" s="96" t="s">
        <v>760</v>
      </c>
      <c r="Q4" s="96" t="s">
        <v>67</v>
      </c>
      <c r="R4" s="98" t="s">
        <v>69</v>
      </c>
      <c r="S4" s="96" t="s">
        <v>68</v>
      </c>
      <c r="T4" s="98" t="s">
        <v>65</v>
      </c>
      <c r="U4" s="96" t="s">
        <v>64</v>
      </c>
      <c r="V4" s="96" t="s">
        <v>70</v>
      </c>
      <c r="W4" s="96" t="s">
        <v>794</v>
      </c>
      <c r="X4" s="96" t="s">
        <v>795</v>
      </c>
      <c r="Y4" s="96" t="s">
        <v>796</v>
      </c>
      <c r="Z4" s="96" t="s">
        <v>797</v>
      </c>
      <c r="AA4" s="96" t="s">
        <v>798</v>
      </c>
      <c r="AB4" s="96" t="s">
        <v>799</v>
      </c>
      <c r="AC4" s="96" t="s">
        <v>804</v>
      </c>
      <c r="AD4" s="96" t="s">
        <v>805</v>
      </c>
      <c r="AE4" s="96" t="s">
        <v>806</v>
      </c>
      <c r="AF4" s="96" t="s">
        <v>807</v>
      </c>
      <c r="AG4" s="96" t="s">
        <v>808</v>
      </c>
      <c r="AH4" s="96" t="s">
        <v>809</v>
      </c>
      <c r="AI4" s="96" t="s">
        <v>810</v>
      </c>
      <c r="AJ4" s="96" t="s">
        <v>811</v>
      </c>
      <c r="AK4" s="96" t="s">
        <v>812</v>
      </c>
      <c r="AL4" s="96" t="s">
        <v>813</v>
      </c>
      <c r="AM4" s="96" t="s">
        <v>814</v>
      </c>
      <c r="AN4" s="96" t="s">
        <v>815</v>
      </c>
      <c r="AO4" s="96" t="s">
        <v>276</v>
      </c>
      <c r="AP4" s="96" t="s">
        <v>789</v>
      </c>
      <c r="AQ4" s="96" t="s">
        <v>790</v>
      </c>
      <c r="AR4" s="96" t="s">
        <v>66</v>
      </c>
      <c r="AS4" s="96" t="s">
        <v>791</v>
      </c>
      <c r="AT4" s="96" t="s">
        <v>308</v>
      </c>
      <c r="AU4" s="96" t="s">
        <v>792</v>
      </c>
      <c r="AV4" s="96" t="s">
        <v>793</v>
      </c>
      <c r="AW4" s="96" t="s">
        <v>277</v>
      </c>
      <c r="AX4" s="96" t="s">
        <v>59</v>
      </c>
      <c r="AY4" s="96" t="s">
        <v>58</v>
      </c>
      <c r="AZ4" s="96" t="s">
        <v>57</v>
      </c>
      <c r="BA4" s="96" t="s">
        <v>56</v>
      </c>
      <c r="BB4" s="96" t="s">
        <v>61</v>
      </c>
      <c r="BC4" s="96" t="s">
        <v>60</v>
      </c>
    </row>
    <row r="5" spans="1:55">
      <c r="A5" s="89">
        <v>20201116</v>
      </c>
      <c r="B5" s="89" t="s">
        <v>71</v>
      </c>
      <c r="C5" s="99">
        <v>23240</v>
      </c>
      <c r="D5" s="99"/>
      <c r="E5" s="99">
        <v>849107</v>
      </c>
      <c r="F5" s="99"/>
      <c r="G5" s="99" t="s">
        <v>794</v>
      </c>
      <c r="H5" s="89">
        <v>872347</v>
      </c>
      <c r="I5" s="89">
        <v>143</v>
      </c>
      <c r="J5" s="65">
        <v>559</v>
      </c>
      <c r="M5" s="89">
        <v>14</v>
      </c>
      <c r="O5" s="89">
        <v>7165</v>
      </c>
      <c r="P5" s="89" t="s">
        <v>72</v>
      </c>
      <c r="Q5" s="100">
        <v>44151.165972222225</v>
      </c>
      <c r="R5" s="89" t="s">
        <v>820</v>
      </c>
      <c r="S5" s="100">
        <v>44150.957638888889</v>
      </c>
      <c r="T5" s="89">
        <v>98</v>
      </c>
      <c r="U5" s="89">
        <v>559</v>
      </c>
      <c r="V5" s="89" t="s">
        <v>820</v>
      </c>
      <c r="W5" s="89">
        <v>872347</v>
      </c>
      <c r="X5" s="89">
        <v>27793</v>
      </c>
      <c r="Y5" s="89">
        <v>844052</v>
      </c>
      <c r="AA5" s="89">
        <v>98</v>
      </c>
      <c r="AO5" s="89">
        <v>2</v>
      </c>
      <c r="AP5" s="89">
        <v>578</v>
      </c>
      <c r="AQ5" s="89">
        <v>4387</v>
      </c>
      <c r="AR5" s="89">
        <v>872347</v>
      </c>
      <c r="AS5" s="89">
        <v>4965</v>
      </c>
      <c r="AT5" s="89">
        <v>872347</v>
      </c>
      <c r="AU5" s="89">
        <v>0</v>
      </c>
      <c r="AV5" s="89">
        <v>9</v>
      </c>
      <c r="AW5" s="89" t="s">
        <v>821</v>
      </c>
      <c r="AX5" s="89">
        <v>0</v>
      </c>
      <c r="AY5" s="89">
        <v>0</v>
      </c>
      <c r="AZ5" s="89">
        <v>0</v>
      </c>
      <c r="BA5" s="89">
        <v>0</v>
      </c>
      <c r="BB5" s="89">
        <v>0</v>
      </c>
    </row>
    <row r="6" spans="1:55">
      <c r="A6" s="89">
        <v>20201116</v>
      </c>
      <c r="B6" s="89" t="s">
        <v>73</v>
      </c>
      <c r="C6" s="99">
        <v>219232</v>
      </c>
      <c r="D6" s="99">
        <v>34587</v>
      </c>
      <c r="E6" s="99">
        <v>1281958</v>
      </c>
      <c r="F6" s="99"/>
      <c r="G6" s="99" t="s">
        <v>794</v>
      </c>
      <c r="H6" s="89">
        <v>1466603</v>
      </c>
      <c r="I6" s="89">
        <v>1262</v>
      </c>
      <c r="J6" s="65">
        <v>22716</v>
      </c>
      <c r="L6" s="89">
        <v>2153</v>
      </c>
      <c r="N6" s="89">
        <v>1244</v>
      </c>
      <c r="O6" s="89">
        <v>88038</v>
      </c>
      <c r="P6" s="89" t="s">
        <v>72</v>
      </c>
      <c r="Q6" s="100">
        <v>44151.458333333336</v>
      </c>
      <c r="R6" s="89" t="s">
        <v>822</v>
      </c>
      <c r="S6" s="100">
        <v>44151.25</v>
      </c>
      <c r="T6" s="89">
        <v>3249</v>
      </c>
      <c r="U6" s="89">
        <v>22716</v>
      </c>
      <c r="V6" s="89" t="s">
        <v>822</v>
      </c>
      <c r="W6" s="89">
        <v>1466603</v>
      </c>
      <c r="Z6" s="89">
        <v>184645</v>
      </c>
      <c r="AA6" s="89">
        <v>3001</v>
      </c>
      <c r="AB6" s="89">
        <v>248</v>
      </c>
      <c r="AH6" s="89">
        <v>68042</v>
      </c>
      <c r="AO6" s="89">
        <v>1</v>
      </c>
      <c r="AP6" s="89">
        <v>1410</v>
      </c>
      <c r="AQ6" s="89">
        <v>6043</v>
      </c>
      <c r="AR6" s="89">
        <v>1501190</v>
      </c>
      <c r="AS6" s="89">
        <v>7197</v>
      </c>
      <c r="AT6" s="89">
        <v>1501190</v>
      </c>
      <c r="AU6" s="89">
        <v>1</v>
      </c>
      <c r="AV6" s="89">
        <v>441</v>
      </c>
      <c r="AW6" s="89" t="s">
        <v>823</v>
      </c>
      <c r="AX6" s="89">
        <v>0</v>
      </c>
      <c r="AY6" s="89">
        <v>0</v>
      </c>
      <c r="AZ6" s="89">
        <v>0</v>
      </c>
      <c r="BA6" s="89">
        <v>0</v>
      </c>
      <c r="BB6" s="89">
        <v>0</v>
      </c>
    </row>
    <row r="7" spans="1:55">
      <c r="A7" s="89">
        <v>20201116</v>
      </c>
      <c r="B7" s="89" t="s">
        <v>74</v>
      </c>
      <c r="C7" s="99">
        <v>134348</v>
      </c>
      <c r="D7" s="99">
        <v>14340</v>
      </c>
      <c r="E7" s="99">
        <v>1396858</v>
      </c>
      <c r="F7" s="99"/>
      <c r="G7" s="99" t="s">
        <v>794</v>
      </c>
      <c r="H7" s="89">
        <v>1516866</v>
      </c>
      <c r="I7" s="89">
        <v>861</v>
      </c>
      <c r="J7" s="65">
        <v>7949</v>
      </c>
      <c r="K7" s="65">
        <v>346</v>
      </c>
      <c r="M7" s="89">
        <v>123</v>
      </c>
      <c r="N7" s="89">
        <v>902</v>
      </c>
      <c r="O7" s="89">
        <v>115625</v>
      </c>
      <c r="P7" s="89" t="s">
        <v>761</v>
      </c>
      <c r="Q7" s="100">
        <v>44151</v>
      </c>
      <c r="R7" s="89" t="s">
        <v>824</v>
      </c>
      <c r="S7" s="100">
        <v>44150.791666666664</v>
      </c>
      <c r="T7" s="89">
        <v>2225</v>
      </c>
      <c r="U7" s="89">
        <v>7949</v>
      </c>
      <c r="V7" s="89" t="s">
        <v>824</v>
      </c>
      <c r="W7" s="89">
        <v>1516866</v>
      </c>
      <c r="Y7" s="89">
        <v>1396858</v>
      </c>
      <c r="Z7" s="89">
        <v>120008</v>
      </c>
      <c r="AA7" s="89">
        <v>2038</v>
      </c>
      <c r="AB7" s="89">
        <v>187</v>
      </c>
      <c r="AK7" s="89">
        <v>97104</v>
      </c>
      <c r="AL7" s="89">
        <v>16718</v>
      </c>
      <c r="AM7" s="89">
        <v>21856</v>
      </c>
      <c r="AN7" s="89">
        <v>3300</v>
      </c>
      <c r="AO7" s="89">
        <v>5</v>
      </c>
      <c r="AP7" s="89">
        <v>1308</v>
      </c>
      <c r="AQ7" s="89">
        <v>10147</v>
      </c>
      <c r="AR7" s="89">
        <v>1531206</v>
      </c>
      <c r="AS7" s="89">
        <v>11312</v>
      </c>
      <c r="AT7" s="89">
        <v>1531206</v>
      </c>
      <c r="AU7" s="89">
        <v>42</v>
      </c>
      <c r="AV7" s="89">
        <v>102</v>
      </c>
      <c r="AW7" s="89" t="s">
        <v>825</v>
      </c>
      <c r="AX7" s="89">
        <v>0</v>
      </c>
      <c r="AY7" s="89">
        <v>0</v>
      </c>
      <c r="AZ7" s="89">
        <v>0</v>
      </c>
      <c r="BA7" s="89">
        <v>0</v>
      </c>
      <c r="BB7" s="89">
        <v>0</v>
      </c>
    </row>
    <row r="8" spans="1:55">
      <c r="A8" s="89">
        <v>20201116</v>
      </c>
      <c r="B8" s="89" t="s">
        <v>75</v>
      </c>
      <c r="C8" s="99">
        <v>276912</v>
      </c>
      <c r="D8" s="99">
        <v>7455</v>
      </c>
      <c r="E8" s="99">
        <v>1718324</v>
      </c>
      <c r="F8" s="99"/>
      <c r="G8" s="99" t="s">
        <v>805</v>
      </c>
      <c r="H8" s="89">
        <v>1987781</v>
      </c>
      <c r="I8" s="89">
        <v>1557</v>
      </c>
      <c r="J8" s="65">
        <v>23122</v>
      </c>
      <c r="K8" s="65">
        <v>374</v>
      </c>
      <c r="M8" s="89">
        <v>194</v>
      </c>
      <c r="O8" s="89">
        <v>45737</v>
      </c>
      <c r="P8" s="89" t="s">
        <v>761</v>
      </c>
      <c r="Q8" s="100">
        <v>44151</v>
      </c>
      <c r="R8" s="89" t="s">
        <v>824</v>
      </c>
      <c r="S8" s="100">
        <v>44150.791666666664</v>
      </c>
      <c r="T8" s="89">
        <v>6302</v>
      </c>
      <c r="U8" s="89">
        <v>23122</v>
      </c>
      <c r="V8" s="89" t="s">
        <v>824</v>
      </c>
      <c r="Z8" s="89">
        <v>269457</v>
      </c>
      <c r="AA8" s="89">
        <v>5846</v>
      </c>
      <c r="AB8" s="89">
        <v>456</v>
      </c>
      <c r="AD8" s="89">
        <v>1987781</v>
      </c>
      <c r="AE8" s="89">
        <v>350396</v>
      </c>
      <c r="AO8" s="89">
        <v>4</v>
      </c>
      <c r="AP8" s="89">
        <v>1476</v>
      </c>
      <c r="AQ8" s="89">
        <v>11929</v>
      </c>
      <c r="AR8" s="89">
        <v>1995236</v>
      </c>
      <c r="AS8" s="89">
        <v>13283</v>
      </c>
      <c r="AT8" s="89">
        <v>1995236</v>
      </c>
      <c r="AU8" s="89">
        <v>0</v>
      </c>
      <c r="AV8" s="89">
        <v>73</v>
      </c>
      <c r="AW8" s="89" t="s">
        <v>826</v>
      </c>
      <c r="AX8" s="89">
        <v>0</v>
      </c>
      <c r="AY8" s="89">
        <v>0</v>
      </c>
      <c r="AZ8" s="89">
        <v>0</v>
      </c>
      <c r="BA8" s="89">
        <v>0</v>
      </c>
      <c r="BB8" s="89">
        <v>0</v>
      </c>
    </row>
    <row r="9" spans="1:55" s="50" customFormat="1">
      <c r="A9" s="50">
        <v>20201116</v>
      </c>
      <c r="B9" s="50" t="s">
        <v>77</v>
      </c>
      <c r="C9" s="99">
        <v>1029235</v>
      </c>
      <c r="D9" s="99"/>
      <c r="E9" s="99">
        <v>20039659</v>
      </c>
      <c r="F9" s="99"/>
      <c r="G9" s="99" t="s">
        <v>794</v>
      </c>
      <c r="H9" s="50">
        <v>21068894</v>
      </c>
      <c r="I9" s="50">
        <v>4559</v>
      </c>
      <c r="J9" s="66"/>
      <c r="K9" s="66">
        <v>1131</v>
      </c>
      <c r="N9" s="89"/>
      <c r="O9" s="89"/>
      <c r="P9" s="50" t="s">
        <v>76</v>
      </c>
      <c r="Q9" s="101">
        <v>44151.124305555553</v>
      </c>
      <c r="R9" s="50" t="s">
        <v>827</v>
      </c>
      <c r="S9" s="101">
        <v>44150.915972222225</v>
      </c>
      <c r="T9" s="50">
        <v>18263</v>
      </c>
      <c r="V9" s="50" t="s">
        <v>827</v>
      </c>
      <c r="W9" s="50">
        <v>21068894</v>
      </c>
      <c r="Z9" s="50">
        <v>1029235</v>
      </c>
      <c r="AO9" s="50">
        <v>6</v>
      </c>
      <c r="AP9" s="89">
        <v>9890</v>
      </c>
      <c r="AQ9" s="89">
        <v>192219</v>
      </c>
      <c r="AR9" s="50">
        <v>21068894</v>
      </c>
      <c r="AS9" s="50">
        <v>202109</v>
      </c>
      <c r="AT9" s="50">
        <v>21068894</v>
      </c>
      <c r="AU9" s="50">
        <v>10</v>
      </c>
      <c r="AV9" s="50">
        <v>0</v>
      </c>
      <c r="AW9" s="50" t="s">
        <v>828</v>
      </c>
      <c r="AX9" s="50">
        <v>0</v>
      </c>
      <c r="AY9" s="50">
        <v>0</v>
      </c>
      <c r="AZ9" s="50">
        <v>0</v>
      </c>
      <c r="BA9" s="50">
        <v>0</v>
      </c>
      <c r="BB9" s="50">
        <v>0</v>
      </c>
    </row>
    <row r="10" spans="1:55">
      <c r="A10" s="89">
        <v>20201116</v>
      </c>
      <c r="B10" s="89" t="s">
        <v>78</v>
      </c>
      <c r="C10" s="99">
        <v>163417</v>
      </c>
      <c r="D10" s="99">
        <v>8159</v>
      </c>
      <c r="E10" s="99">
        <v>1299566</v>
      </c>
      <c r="F10" s="99"/>
      <c r="G10" s="99" t="s">
        <v>804</v>
      </c>
      <c r="H10" s="89">
        <v>2523752</v>
      </c>
      <c r="I10" s="89">
        <v>1417</v>
      </c>
      <c r="J10" s="65">
        <v>11124</v>
      </c>
      <c r="O10" s="89">
        <v>9657</v>
      </c>
      <c r="P10" s="89" t="s">
        <v>72</v>
      </c>
      <c r="Q10" s="100">
        <v>44150.082638888889</v>
      </c>
      <c r="R10" s="89" t="s">
        <v>829</v>
      </c>
      <c r="S10" s="100">
        <v>44149.874305555553</v>
      </c>
      <c r="T10" s="89">
        <v>2234</v>
      </c>
      <c r="U10" s="89">
        <v>11124</v>
      </c>
      <c r="V10" s="89" t="s">
        <v>829</v>
      </c>
      <c r="Z10" s="89">
        <v>155258</v>
      </c>
      <c r="AC10" s="89">
        <v>2523752</v>
      </c>
      <c r="AD10" s="89">
        <v>1454824</v>
      </c>
      <c r="AE10" s="89">
        <v>192715</v>
      </c>
      <c r="AF10" s="89">
        <v>14772</v>
      </c>
      <c r="AG10" s="89">
        <v>177943</v>
      </c>
      <c r="AO10" s="89">
        <v>8</v>
      </c>
      <c r="AP10" s="89">
        <v>4183</v>
      </c>
      <c r="AQ10" s="89">
        <v>14476</v>
      </c>
      <c r="AR10" s="89">
        <v>1462983</v>
      </c>
      <c r="AS10" s="89">
        <v>38301</v>
      </c>
      <c r="AT10" s="89">
        <v>1462983</v>
      </c>
      <c r="AU10" s="89">
        <v>0</v>
      </c>
      <c r="AV10" s="89">
        <v>68</v>
      </c>
      <c r="AW10" s="89" t="s">
        <v>830</v>
      </c>
      <c r="AX10" s="89">
        <v>0</v>
      </c>
      <c r="AY10" s="89">
        <v>0</v>
      </c>
      <c r="AZ10" s="89">
        <v>0</v>
      </c>
      <c r="BA10" s="89">
        <v>0</v>
      </c>
      <c r="BB10" s="89">
        <v>0</v>
      </c>
    </row>
    <row r="11" spans="1:55">
      <c r="A11" s="89">
        <v>20201116</v>
      </c>
      <c r="B11" s="89" t="s">
        <v>79</v>
      </c>
      <c r="C11" s="99">
        <v>93284</v>
      </c>
      <c r="D11" s="99">
        <v>6066</v>
      </c>
      <c r="E11" s="99">
        <v>2699868</v>
      </c>
      <c r="F11" s="99"/>
      <c r="G11" s="99" t="s">
        <v>308</v>
      </c>
      <c r="H11" s="89">
        <v>2793152</v>
      </c>
      <c r="I11" s="89">
        <v>757</v>
      </c>
      <c r="J11" s="65">
        <v>12257</v>
      </c>
      <c r="O11" s="89">
        <v>9800</v>
      </c>
      <c r="P11" s="89" t="s">
        <v>831</v>
      </c>
      <c r="Q11" s="100">
        <v>44150.854166666664</v>
      </c>
      <c r="R11" s="89" t="s">
        <v>832</v>
      </c>
      <c r="S11" s="100">
        <v>44150.645833333336</v>
      </c>
      <c r="T11" s="89">
        <v>4759</v>
      </c>
      <c r="U11" s="89">
        <v>12257</v>
      </c>
      <c r="V11" s="89" t="s">
        <v>832</v>
      </c>
      <c r="W11" s="89">
        <v>2787086</v>
      </c>
      <c r="Z11" s="89">
        <v>87218</v>
      </c>
      <c r="AA11" s="89">
        <v>3827</v>
      </c>
      <c r="AB11" s="89">
        <v>932</v>
      </c>
      <c r="AM11" s="89">
        <v>26512</v>
      </c>
      <c r="AO11" s="89">
        <v>9</v>
      </c>
      <c r="AP11" s="89">
        <v>4639</v>
      </c>
      <c r="AQ11" s="89">
        <v>81846</v>
      </c>
      <c r="AR11" s="89">
        <v>2793152</v>
      </c>
      <c r="AS11" s="89">
        <v>86485</v>
      </c>
      <c r="AT11" s="89">
        <v>2793152</v>
      </c>
      <c r="AU11" s="89">
        <v>22</v>
      </c>
      <c r="AV11" s="89">
        <v>0</v>
      </c>
      <c r="AW11" s="89" t="s">
        <v>833</v>
      </c>
      <c r="AX11" s="89">
        <v>0</v>
      </c>
      <c r="AY11" s="89">
        <v>0</v>
      </c>
      <c r="AZ11" s="89">
        <v>0</v>
      </c>
      <c r="BA11" s="89">
        <v>0</v>
      </c>
      <c r="BB11" s="89">
        <v>0</v>
      </c>
    </row>
    <row r="12" spans="1:55">
      <c r="A12" s="89">
        <v>20201116</v>
      </c>
      <c r="B12" s="89" t="s">
        <v>80</v>
      </c>
      <c r="C12" s="99">
        <v>19064</v>
      </c>
      <c r="D12" s="99"/>
      <c r="E12" s="99">
        <v>571288</v>
      </c>
      <c r="F12" s="99"/>
      <c r="G12" s="99" t="s">
        <v>804</v>
      </c>
      <c r="H12" s="89">
        <v>590352</v>
      </c>
      <c r="I12" s="89">
        <v>101</v>
      </c>
      <c r="K12" s="65">
        <v>33</v>
      </c>
      <c r="M12" s="89">
        <v>18</v>
      </c>
      <c r="O12" s="89">
        <v>14271</v>
      </c>
      <c r="P12" s="89" t="s">
        <v>761</v>
      </c>
      <c r="Q12" s="100">
        <v>44150</v>
      </c>
      <c r="R12" s="89" t="s">
        <v>834</v>
      </c>
      <c r="S12" s="100">
        <v>44149.791666666664</v>
      </c>
      <c r="T12" s="89">
        <v>660</v>
      </c>
      <c r="V12" s="89" t="s">
        <v>834</v>
      </c>
      <c r="AC12" s="89">
        <v>590352</v>
      </c>
      <c r="AD12" s="89">
        <v>276784</v>
      </c>
      <c r="AO12" s="89">
        <v>11</v>
      </c>
      <c r="AP12" s="89">
        <v>87</v>
      </c>
      <c r="AQ12" s="89">
        <v>1645</v>
      </c>
      <c r="AR12" s="89">
        <v>590352</v>
      </c>
      <c r="AS12" s="89">
        <v>1732</v>
      </c>
      <c r="AT12" s="89">
        <v>590352</v>
      </c>
      <c r="AU12" s="89">
        <v>0</v>
      </c>
      <c r="AV12" s="89">
        <v>0</v>
      </c>
      <c r="AW12" s="89" t="s">
        <v>835</v>
      </c>
      <c r="AX12" s="89">
        <v>0</v>
      </c>
      <c r="AY12" s="89">
        <v>0</v>
      </c>
      <c r="AZ12" s="89">
        <v>0</v>
      </c>
      <c r="BA12" s="89">
        <v>0</v>
      </c>
      <c r="BB12" s="89">
        <v>0</v>
      </c>
    </row>
    <row r="13" spans="1:55">
      <c r="A13" s="89">
        <v>20201116</v>
      </c>
      <c r="B13" s="89" t="s">
        <v>81</v>
      </c>
      <c r="C13" s="99">
        <v>29200</v>
      </c>
      <c r="D13" s="99">
        <v>1269</v>
      </c>
      <c r="E13" s="99">
        <v>353709</v>
      </c>
      <c r="F13" s="99"/>
      <c r="G13" s="99" t="s">
        <v>804</v>
      </c>
      <c r="H13" s="89">
        <v>628938</v>
      </c>
      <c r="I13" s="89">
        <v>141</v>
      </c>
      <c r="K13" s="65">
        <v>31</v>
      </c>
      <c r="O13" s="89">
        <v>15007</v>
      </c>
      <c r="P13" s="89" t="s">
        <v>761</v>
      </c>
      <c r="Q13" s="100">
        <v>44150.75</v>
      </c>
      <c r="R13" s="89" t="s">
        <v>836</v>
      </c>
      <c r="S13" s="100">
        <v>44150.541666666664</v>
      </c>
      <c r="T13" s="89">
        <v>736</v>
      </c>
      <c r="V13" s="89" t="s">
        <v>836</v>
      </c>
      <c r="X13" s="89">
        <v>30313</v>
      </c>
      <c r="Z13" s="89">
        <v>27931</v>
      </c>
      <c r="AA13" s="89">
        <v>646</v>
      </c>
      <c r="AB13" s="89">
        <v>90</v>
      </c>
      <c r="AC13" s="89">
        <v>628938</v>
      </c>
      <c r="AD13" s="89">
        <v>382909</v>
      </c>
      <c r="AO13" s="89">
        <v>10</v>
      </c>
      <c r="AP13" s="89">
        <v>397</v>
      </c>
      <c r="AQ13" s="89">
        <v>2697</v>
      </c>
      <c r="AR13" s="89">
        <v>382909</v>
      </c>
      <c r="AS13" s="89">
        <v>6597</v>
      </c>
      <c r="AT13" s="89">
        <v>382909</v>
      </c>
      <c r="AU13" s="89">
        <v>0</v>
      </c>
      <c r="AV13" s="89">
        <v>0</v>
      </c>
      <c r="AW13" s="89" t="s">
        <v>837</v>
      </c>
      <c r="AX13" s="89">
        <v>0</v>
      </c>
      <c r="AY13" s="89">
        <v>0</v>
      </c>
      <c r="AZ13" s="89">
        <v>0</v>
      </c>
      <c r="BA13" s="89">
        <v>0</v>
      </c>
      <c r="BB13" s="89">
        <v>0</v>
      </c>
    </row>
    <row r="14" spans="1:55">
      <c r="A14" s="89">
        <v>20201116</v>
      </c>
      <c r="B14" s="89" t="s">
        <v>82</v>
      </c>
      <c r="C14" s="99">
        <v>877340</v>
      </c>
      <c r="D14" s="99">
        <v>56103</v>
      </c>
      <c r="E14" s="99">
        <v>5748137</v>
      </c>
      <c r="F14" s="99">
        <v>5136</v>
      </c>
      <c r="G14" s="99" t="s">
        <v>804</v>
      </c>
      <c r="H14" s="89">
        <v>11073495</v>
      </c>
      <c r="I14" s="89">
        <v>3243</v>
      </c>
      <c r="J14" s="65">
        <v>52649</v>
      </c>
      <c r="P14" s="89" t="s">
        <v>72</v>
      </c>
      <c r="Q14" s="100">
        <v>44150.999305555553</v>
      </c>
      <c r="R14" s="89" t="s">
        <v>838</v>
      </c>
      <c r="S14" s="100">
        <v>44150.790972222225</v>
      </c>
      <c r="T14" s="89">
        <v>17775</v>
      </c>
      <c r="U14" s="89">
        <v>52649</v>
      </c>
      <c r="V14" s="89" t="s">
        <v>838</v>
      </c>
      <c r="W14" s="89">
        <v>9857214</v>
      </c>
      <c r="X14" s="89">
        <v>1132662</v>
      </c>
      <c r="Y14" s="89">
        <v>8676094</v>
      </c>
      <c r="Z14" s="89">
        <v>821237</v>
      </c>
      <c r="AA14" s="89">
        <v>17775</v>
      </c>
      <c r="AC14" s="89">
        <v>11073495</v>
      </c>
      <c r="AD14" s="89">
        <v>6625477</v>
      </c>
      <c r="AE14" s="89">
        <v>604369</v>
      </c>
      <c r="AF14" s="89">
        <v>64112</v>
      </c>
      <c r="AG14" s="89">
        <v>539858</v>
      </c>
      <c r="AH14" s="89">
        <v>587789</v>
      </c>
      <c r="AI14" s="89">
        <v>62540</v>
      </c>
      <c r="AJ14" s="89">
        <v>524946</v>
      </c>
      <c r="AO14" s="89">
        <v>12</v>
      </c>
      <c r="AP14" s="89">
        <v>4530</v>
      </c>
      <c r="AQ14" s="89">
        <v>21642</v>
      </c>
      <c r="AR14" s="89">
        <v>6630613</v>
      </c>
      <c r="AS14" s="89">
        <v>51327</v>
      </c>
      <c r="AT14" s="89">
        <v>6625477</v>
      </c>
      <c r="AU14" s="89">
        <v>41</v>
      </c>
      <c r="AV14" s="89">
        <v>120</v>
      </c>
      <c r="AW14" s="89" t="s">
        <v>839</v>
      </c>
      <c r="AX14" s="89">
        <v>0</v>
      </c>
      <c r="AY14" s="89">
        <v>0</v>
      </c>
      <c r="AZ14" s="89">
        <v>0</v>
      </c>
      <c r="BA14" s="89">
        <v>0</v>
      </c>
      <c r="BB14" s="89">
        <v>0</v>
      </c>
    </row>
    <row r="15" spans="1:55">
      <c r="A15" s="89">
        <v>20201116</v>
      </c>
      <c r="B15" s="89" t="s">
        <v>83</v>
      </c>
      <c r="C15" s="99">
        <v>387930</v>
      </c>
      <c r="D15" s="99"/>
      <c r="E15" s="99">
        <v>3512778</v>
      </c>
      <c r="F15" s="99"/>
      <c r="G15" s="99" t="s">
        <v>794</v>
      </c>
      <c r="H15" s="89">
        <v>3900708</v>
      </c>
      <c r="I15" s="89">
        <v>2070</v>
      </c>
      <c r="J15" s="65">
        <v>33265</v>
      </c>
      <c r="L15" s="89">
        <v>6229</v>
      </c>
      <c r="P15" s="89" t="s">
        <v>761</v>
      </c>
      <c r="Q15" s="100">
        <v>44151.118055555555</v>
      </c>
      <c r="R15" s="89" t="s">
        <v>840</v>
      </c>
      <c r="S15" s="100">
        <v>44150.909722222219</v>
      </c>
      <c r="T15" s="89">
        <v>8967</v>
      </c>
      <c r="U15" s="89">
        <v>33265</v>
      </c>
      <c r="V15" s="89" t="s">
        <v>840</v>
      </c>
      <c r="W15" s="89">
        <v>3900708</v>
      </c>
      <c r="X15" s="89">
        <v>362565</v>
      </c>
      <c r="Y15" s="89">
        <v>3538143</v>
      </c>
      <c r="Z15" s="89">
        <v>387930</v>
      </c>
      <c r="AA15" s="89">
        <v>8471</v>
      </c>
      <c r="AB15" s="89">
        <v>496</v>
      </c>
      <c r="AE15" s="89">
        <v>346476</v>
      </c>
      <c r="AF15" s="89">
        <v>32804</v>
      </c>
      <c r="AL15" s="89">
        <v>38306</v>
      </c>
      <c r="AO15" s="89">
        <v>13</v>
      </c>
      <c r="AP15" s="89">
        <v>981</v>
      </c>
      <c r="AQ15" s="89">
        <v>12441</v>
      </c>
      <c r="AR15" s="89">
        <v>3900708</v>
      </c>
      <c r="AS15" s="89">
        <v>13422</v>
      </c>
      <c r="AT15" s="89">
        <v>3900708</v>
      </c>
      <c r="AU15" s="89">
        <v>10</v>
      </c>
      <c r="AV15" s="89">
        <v>24</v>
      </c>
      <c r="AW15" s="89" t="s">
        <v>841</v>
      </c>
      <c r="AX15" s="89">
        <v>0</v>
      </c>
      <c r="AY15" s="89">
        <v>0</v>
      </c>
      <c r="AZ15" s="89">
        <v>0</v>
      </c>
      <c r="BA15" s="89">
        <v>0</v>
      </c>
      <c r="BB15" s="89">
        <v>0</v>
      </c>
    </row>
    <row r="16" spans="1:55">
      <c r="A16" s="89">
        <v>20201116</v>
      </c>
      <c r="B16" s="89" t="s">
        <v>84</v>
      </c>
      <c r="C16" s="99">
        <v>16853</v>
      </c>
      <c r="D16" s="99">
        <v>240</v>
      </c>
      <c r="E16" s="99">
        <v>295153</v>
      </c>
      <c r="F16" s="99"/>
      <c r="G16" s="99" t="s">
        <v>804</v>
      </c>
      <c r="H16" s="89">
        <v>599994</v>
      </c>
      <c r="I16" s="89">
        <v>63</v>
      </c>
      <c r="J16" s="65">
        <v>1194</v>
      </c>
      <c r="K16" s="65">
        <v>14</v>
      </c>
      <c r="M16" s="89">
        <v>1</v>
      </c>
      <c r="O16" s="89">
        <v>11958</v>
      </c>
      <c r="P16" s="89" t="s">
        <v>76</v>
      </c>
      <c r="Q16" s="100">
        <v>44150.958333333336</v>
      </c>
      <c r="R16" s="89" t="s">
        <v>842</v>
      </c>
      <c r="S16" s="100">
        <v>44150.75</v>
      </c>
      <c r="T16" s="89">
        <v>222</v>
      </c>
      <c r="U16" s="89">
        <v>1194</v>
      </c>
      <c r="V16" s="89" t="s">
        <v>842</v>
      </c>
      <c r="X16" s="89">
        <v>16605</v>
      </c>
      <c r="Z16" s="89">
        <v>16613</v>
      </c>
      <c r="AC16" s="89">
        <v>599994</v>
      </c>
      <c r="AD16" s="89">
        <v>308090</v>
      </c>
      <c r="AO16" s="89">
        <v>15</v>
      </c>
      <c r="AP16" s="89">
        <v>94</v>
      </c>
      <c r="AQ16" s="89">
        <v>0</v>
      </c>
      <c r="AR16" s="89">
        <v>312006</v>
      </c>
      <c r="AS16" s="89">
        <v>4879</v>
      </c>
      <c r="AT16" s="89">
        <v>312006</v>
      </c>
      <c r="AU16" s="89">
        <v>0</v>
      </c>
      <c r="AV16" s="89">
        <v>0</v>
      </c>
      <c r="AW16" s="89" t="s">
        <v>843</v>
      </c>
      <c r="AX16" s="89">
        <v>0</v>
      </c>
      <c r="AY16" s="89">
        <v>0</v>
      </c>
      <c r="AZ16" s="89">
        <v>0</v>
      </c>
      <c r="BA16" s="89">
        <v>0</v>
      </c>
      <c r="BB16" s="89">
        <v>0</v>
      </c>
    </row>
    <row r="17" spans="1:55">
      <c r="A17" s="89">
        <v>20201116</v>
      </c>
      <c r="B17" s="89" t="s">
        <v>85</v>
      </c>
      <c r="C17" s="99">
        <v>169353</v>
      </c>
      <c r="D17" s="99"/>
      <c r="E17" s="99">
        <v>823498</v>
      </c>
      <c r="F17" s="99"/>
      <c r="G17" s="99" t="s">
        <v>308</v>
      </c>
      <c r="H17" s="89">
        <v>992851</v>
      </c>
      <c r="I17" s="89">
        <v>1392</v>
      </c>
      <c r="K17" s="65">
        <v>271</v>
      </c>
      <c r="M17" s="89">
        <v>123</v>
      </c>
      <c r="O17" s="89">
        <v>108187</v>
      </c>
      <c r="P17" s="89" t="s">
        <v>761</v>
      </c>
      <c r="Q17" s="100">
        <v>44151</v>
      </c>
      <c r="R17" s="89" t="s">
        <v>824</v>
      </c>
      <c r="S17" s="100">
        <v>44150.791666666664</v>
      </c>
      <c r="T17" s="89">
        <v>1991</v>
      </c>
      <c r="V17" s="89" t="s">
        <v>824</v>
      </c>
      <c r="Z17" s="89">
        <v>169353</v>
      </c>
      <c r="AD17" s="89">
        <v>994671</v>
      </c>
      <c r="AH17" s="89">
        <v>71214</v>
      </c>
      <c r="AI17" s="89">
        <v>4261</v>
      </c>
      <c r="AJ17" s="89">
        <v>66913</v>
      </c>
      <c r="AK17" s="89">
        <v>114591</v>
      </c>
      <c r="AL17" s="89">
        <v>18979</v>
      </c>
      <c r="AO17" s="89">
        <v>19</v>
      </c>
      <c r="AP17" s="89">
        <v>2071</v>
      </c>
      <c r="AQ17" s="89">
        <v>2179</v>
      </c>
      <c r="AR17" s="89">
        <v>992851</v>
      </c>
      <c r="AS17" s="89">
        <v>4250</v>
      </c>
      <c r="AT17" s="89">
        <v>992851</v>
      </c>
      <c r="AU17" s="89">
        <v>6</v>
      </c>
      <c r="AV17" s="89">
        <v>0</v>
      </c>
      <c r="AW17" s="89" t="s">
        <v>844</v>
      </c>
      <c r="AX17" s="89">
        <v>0</v>
      </c>
      <c r="AY17" s="89">
        <v>0</v>
      </c>
      <c r="AZ17" s="89">
        <v>0</v>
      </c>
      <c r="BA17" s="89">
        <v>0</v>
      </c>
      <c r="BB17" s="89">
        <v>0</v>
      </c>
    </row>
    <row r="18" spans="1:55">
      <c r="A18" s="89">
        <v>20201116</v>
      </c>
      <c r="B18" s="89" t="s">
        <v>86</v>
      </c>
      <c r="C18" s="99">
        <v>82245</v>
      </c>
      <c r="D18" s="99">
        <v>11810</v>
      </c>
      <c r="E18" s="99">
        <v>359988</v>
      </c>
      <c r="F18" s="99"/>
      <c r="G18" s="99" t="s">
        <v>805</v>
      </c>
      <c r="H18" s="89">
        <v>430423</v>
      </c>
      <c r="I18" s="89">
        <v>395</v>
      </c>
      <c r="J18" s="65">
        <v>3168</v>
      </c>
      <c r="K18" s="65">
        <v>96</v>
      </c>
      <c r="L18" s="89">
        <v>613</v>
      </c>
      <c r="O18" s="89">
        <v>35215</v>
      </c>
      <c r="P18" s="89" t="s">
        <v>72</v>
      </c>
      <c r="Q18" s="100">
        <v>44150.791666666664</v>
      </c>
      <c r="R18" s="89" t="s">
        <v>845</v>
      </c>
      <c r="S18" s="100">
        <v>44150.583333333336</v>
      </c>
      <c r="T18" s="89">
        <v>759</v>
      </c>
      <c r="U18" s="89">
        <v>3168</v>
      </c>
      <c r="V18" s="89" t="s">
        <v>845</v>
      </c>
      <c r="W18" s="89">
        <v>590232</v>
      </c>
      <c r="Z18" s="89">
        <v>70435</v>
      </c>
      <c r="AA18" s="89">
        <v>700</v>
      </c>
      <c r="AB18" s="89">
        <v>59</v>
      </c>
      <c r="AD18" s="89">
        <v>430423</v>
      </c>
      <c r="AM18" s="89">
        <v>24306</v>
      </c>
      <c r="AO18" s="89">
        <v>16</v>
      </c>
      <c r="AP18" s="89">
        <v>928</v>
      </c>
      <c r="AQ18" s="89">
        <v>1591</v>
      </c>
      <c r="AR18" s="89">
        <v>442233</v>
      </c>
      <c r="AS18" s="89">
        <v>2469</v>
      </c>
      <c r="AT18" s="89">
        <v>442233</v>
      </c>
      <c r="AU18" s="89">
        <v>0</v>
      </c>
      <c r="AV18" s="89">
        <v>20</v>
      </c>
      <c r="AW18" s="89" t="s">
        <v>846</v>
      </c>
      <c r="AX18" s="89">
        <v>0</v>
      </c>
      <c r="AY18" s="89">
        <v>0</v>
      </c>
      <c r="AZ18" s="89">
        <v>0</v>
      </c>
      <c r="BA18" s="89">
        <v>0</v>
      </c>
      <c r="BB18" s="89">
        <v>0</v>
      </c>
    </row>
    <row r="19" spans="1:55">
      <c r="A19" s="89">
        <v>20201116</v>
      </c>
      <c r="B19" s="89" t="s">
        <v>87</v>
      </c>
      <c r="C19" s="99">
        <v>585248</v>
      </c>
      <c r="D19" s="99">
        <v>6259</v>
      </c>
      <c r="E19" s="99">
        <v>8576205</v>
      </c>
      <c r="F19" s="99"/>
      <c r="G19" s="99" t="s">
        <v>308</v>
      </c>
      <c r="H19" s="89">
        <v>9161453</v>
      </c>
      <c r="I19" s="89">
        <v>5581</v>
      </c>
      <c r="K19" s="65">
        <v>1144</v>
      </c>
      <c r="M19" s="89">
        <v>514</v>
      </c>
      <c r="P19" s="89" t="s">
        <v>72</v>
      </c>
      <c r="Q19" s="100">
        <v>44151</v>
      </c>
      <c r="R19" s="89" t="s">
        <v>824</v>
      </c>
      <c r="S19" s="100">
        <v>44150.791666666664</v>
      </c>
      <c r="T19" s="89">
        <v>11204</v>
      </c>
      <c r="V19" s="89" t="s">
        <v>824</v>
      </c>
      <c r="W19" s="89">
        <v>9161453</v>
      </c>
      <c r="Z19" s="89">
        <v>447491</v>
      </c>
      <c r="AA19" s="89">
        <v>10779</v>
      </c>
      <c r="AB19" s="89">
        <v>425</v>
      </c>
      <c r="AO19" s="89">
        <v>17</v>
      </c>
      <c r="AP19" s="89">
        <v>11632</v>
      </c>
      <c r="AQ19" s="89">
        <v>78980</v>
      </c>
      <c r="AR19" s="89">
        <v>9161453</v>
      </c>
      <c r="AS19" s="89">
        <v>90612</v>
      </c>
      <c r="AT19" s="89">
        <v>9161453</v>
      </c>
      <c r="AU19" s="89">
        <v>42</v>
      </c>
      <c r="AV19" s="89">
        <v>0</v>
      </c>
      <c r="AW19" s="89" t="s">
        <v>847</v>
      </c>
      <c r="AX19" s="89">
        <v>0</v>
      </c>
      <c r="AY19" s="89">
        <v>0</v>
      </c>
      <c r="AZ19" s="89">
        <v>0</v>
      </c>
      <c r="BA19" s="89">
        <v>0</v>
      </c>
      <c r="BB19" s="89">
        <v>0</v>
      </c>
    </row>
    <row r="20" spans="1:55">
      <c r="A20" s="89">
        <v>20201116</v>
      </c>
      <c r="B20" s="89" t="s">
        <v>88</v>
      </c>
      <c r="C20" s="99">
        <v>256744</v>
      </c>
      <c r="D20" s="99"/>
      <c r="E20" s="99">
        <v>1695458</v>
      </c>
      <c r="F20" s="99"/>
      <c r="G20" s="99" t="s">
        <v>794</v>
      </c>
      <c r="H20" s="89">
        <v>3569955</v>
      </c>
      <c r="I20" s="89">
        <v>2768</v>
      </c>
      <c r="J20" s="65">
        <v>21043</v>
      </c>
      <c r="K20" s="65">
        <v>750</v>
      </c>
      <c r="L20" s="89">
        <v>3969</v>
      </c>
      <c r="M20" s="89">
        <v>232</v>
      </c>
      <c r="O20" s="89">
        <v>150235</v>
      </c>
      <c r="P20" s="89" t="s">
        <v>761</v>
      </c>
      <c r="Q20" s="100">
        <v>44150.999305555553</v>
      </c>
      <c r="R20" s="89" t="s">
        <v>838</v>
      </c>
      <c r="S20" s="100">
        <v>44150.790972222225</v>
      </c>
      <c r="T20" s="89">
        <v>4936</v>
      </c>
      <c r="U20" s="89">
        <v>21043</v>
      </c>
      <c r="V20" s="89" t="s">
        <v>838</v>
      </c>
      <c r="W20" s="89">
        <v>3569955</v>
      </c>
      <c r="X20" s="89">
        <v>237802</v>
      </c>
      <c r="AA20" s="89">
        <v>4686</v>
      </c>
      <c r="AB20" s="89">
        <v>250</v>
      </c>
      <c r="AD20" s="89">
        <v>1952202</v>
      </c>
      <c r="AO20" s="89">
        <v>18</v>
      </c>
      <c r="AP20" s="89">
        <v>5147</v>
      </c>
      <c r="AQ20" s="89">
        <v>8766</v>
      </c>
      <c r="AR20" s="89">
        <v>1952202</v>
      </c>
      <c r="AS20" s="89">
        <v>33873</v>
      </c>
      <c r="AT20" s="89">
        <v>1952202</v>
      </c>
      <c r="AU20" s="89">
        <v>26</v>
      </c>
      <c r="AV20" s="89">
        <v>339</v>
      </c>
      <c r="AW20" s="89" t="s">
        <v>848</v>
      </c>
      <c r="AX20" s="89">
        <v>0</v>
      </c>
      <c r="AY20" s="89">
        <v>0</v>
      </c>
      <c r="AZ20" s="89">
        <v>0</v>
      </c>
      <c r="BA20" s="89">
        <v>0</v>
      </c>
      <c r="BB20" s="89">
        <v>0</v>
      </c>
    </row>
    <row r="21" spans="1:55">
      <c r="A21" s="89">
        <v>20201116</v>
      </c>
      <c r="B21" s="89" t="s">
        <v>89</v>
      </c>
      <c r="C21" s="99">
        <v>122741</v>
      </c>
      <c r="D21" s="99"/>
      <c r="E21" s="99">
        <v>611015</v>
      </c>
      <c r="F21" s="99"/>
      <c r="G21" s="99" t="s">
        <v>308</v>
      </c>
      <c r="H21" s="89">
        <v>733756</v>
      </c>
      <c r="I21" s="89">
        <v>551</v>
      </c>
      <c r="J21" s="65">
        <v>4431</v>
      </c>
      <c r="K21" s="65">
        <v>163</v>
      </c>
      <c r="L21" s="89">
        <v>1205</v>
      </c>
      <c r="M21" s="89">
        <v>58</v>
      </c>
      <c r="N21" s="89">
        <v>355</v>
      </c>
      <c r="O21" s="89">
        <v>3006</v>
      </c>
      <c r="P21" s="89" t="s">
        <v>761</v>
      </c>
      <c r="Q21" s="100">
        <v>44151.416666666664</v>
      </c>
      <c r="R21" s="89" t="s">
        <v>849</v>
      </c>
      <c r="S21" s="100">
        <v>44151.208333333336</v>
      </c>
      <c r="T21" s="89">
        <v>1266</v>
      </c>
      <c r="U21" s="89">
        <v>4431</v>
      </c>
      <c r="V21" s="89" t="s">
        <v>849</v>
      </c>
      <c r="AD21" s="89">
        <v>733756</v>
      </c>
      <c r="AO21" s="89">
        <v>20</v>
      </c>
      <c r="AP21" s="89">
        <v>7234</v>
      </c>
      <c r="AQ21" s="89">
        <v>19735</v>
      </c>
      <c r="AR21" s="89">
        <v>733756</v>
      </c>
      <c r="AS21" s="89">
        <v>26969</v>
      </c>
      <c r="AT21" s="89">
        <v>733756</v>
      </c>
      <c r="AU21" s="89">
        <v>10</v>
      </c>
      <c r="AV21" s="89">
        <v>104</v>
      </c>
      <c r="AW21" s="89" t="s">
        <v>850</v>
      </c>
      <c r="AX21" s="89">
        <v>0</v>
      </c>
      <c r="AY21" s="89">
        <v>0</v>
      </c>
      <c r="AZ21" s="89">
        <v>0</v>
      </c>
      <c r="BA21" s="89">
        <v>0</v>
      </c>
      <c r="BB21" s="89">
        <v>0</v>
      </c>
    </row>
    <row r="22" spans="1:55">
      <c r="A22" s="89">
        <v>20201116</v>
      </c>
      <c r="B22" s="89" t="s">
        <v>90</v>
      </c>
      <c r="C22" s="99">
        <v>139097</v>
      </c>
      <c r="D22" s="99">
        <v>23823</v>
      </c>
      <c r="E22" s="99">
        <v>2126562</v>
      </c>
      <c r="F22" s="99"/>
      <c r="G22" s="99" t="s">
        <v>794</v>
      </c>
      <c r="H22" s="89">
        <v>2241836</v>
      </c>
      <c r="I22" s="89">
        <v>1442</v>
      </c>
      <c r="J22" s="65">
        <v>8874</v>
      </c>
      <c r="K22" s="65">
        <v>360</v>
      </c>
      <c r="L22" s="89">
        <v>2236</v>
      </c>
      <c r="M22" s="89">
        <v>128</v>
      </c>
      <c r="O22" s="89">
        <v>24568</v>
      </c>
      <c r="P22" s="89" t="s">
        <v>76</v>
      </c>
      <c r="Q22" s="100">
        <v>44151</v>
      </c>
      <c r="R22" s="89" t="s">
        <v>824</v>
      </c>
      <c r="S22" s="100">
        <v>44150.791666666664</v>
      </c>
      <c r="T22" s="89">
        <v>1664</v>
      </c>
      <c r="U22" s="89">
        <v>8874</v>
      </c>
      <c r="V22" s="89" t="s">
        <v>824</v>
      </c>
      <c r="W22" s="89">
        <v>2241836</v>
      </c>
      <c r="Z22" s="89">
        <v>115274</v>
      </c>
      <c r="AA22" s="89">
        <v>1627</v>
      </c>
      <c r="AB22" s="89">
        <v>37</v>
      </c>
      <c r="AE22" s="89">
        <v>90433</v>
      </c>
      <c r="AM22" s="89">
        <v>89326</v>
      </c>
      <c r="AO22" s="89">
        <v>21</v>
      </c>
      <c r="AP22" s="89">
        <v>1511</v>
      </c>
      <c r="AQ22" s="89">
        <v>45378</v>
      </c>
      <c r="AR22" s="89">
        <v>2265659</v>
      </c>
      <c r="AS22" s="89">
        <v>47738</v>
      </c>
      <c r="AT22" s="89">
        <v>2265659</v>
      </c>
      <c r="AU22" s="89">
        <v>3</v>
      </c>
      <c r="AV22" s="89">
        <v>91</v>
      </c>
      <c r="AW22" s="89" t="s">
        <v>851</v>
      </c>
      <c r="AX22" s="89">
        <v>0</v>
      </c>
      <c r="AY22" s="89">
        <v>0</v>
      </c>
      <c r="AZ22" s="89">
        <v>0</v>
      </c>
      <c r="BA22" s="89">
        <v>0</v>
      </c>
      <c r="BB22" s="89">
        <v>0</v>
      </c>
    </row>
    <row r="23" spans="1:55" s="50" customFormat="1">
      <c r="A23" s="102">
        <v>20201116</v>
      </c>
      <c r="B23" s="102" t="s">
        <v>91</v>
      </c>
      <c r="C23" s="103">
        <v>205059</v>
      </c>
      <c r="D23" s="103">
        <v>7592</v>
      </c>
      <c r="E23" s="103">
        <v>2832177</v>
      </c>
      <c r="F23" s="103"/>
      <c r="G23" s="103" t="s">
        <v>308</v>
      </c>
      <c r="H23" s="102">
        <v>3037236</v>
      </c>
      <c r="I23" s="102">
        <v>818</v>
      </c>
      <c r="J23" s="104"/>
      <c r="K23" s="104"/>
      <c r="L23" s="102"/>
      <c r="M23" s="102">
        <v>81</v>
      </c>
      <c r="O23" s="50">
        <v>176107</v>
      </c>
      <c r="P23" s="102" t="s">
        <v>72</v>
      </c>
      <c r="Q23" s="105">
        <v>44151.541666666664</v>
      </c>
      <c r="R23" s="102" t="s">
        <v>852</v>
      </c>
      <c r="S23" s="105">
        <v>44151.333333333336</v>
      </c>
      <c r="T23" s="102">
        <v>6139</v>
      </c>
      <c r="U23" s="102"/>
      <c r="V23" s="102" t="s">
        <v>852</v>
      </c>
      <c r="W23" s="102"/>
      <c r="X23" s="102"/>
      <c r="Y23" s="102"/>
      <c r="Z23" s="102">
        <v>197467</v>
      </c>
      <c r="AA23" s="102">
        <v>5902</v>
      </c>
      <c r="AB23" s="102">
        <v>237</v>
      </c>
      <c r="AC23" s="102"/>
      <c r="AD23" s="102">
        <v>3029644</v>
      </c>
      <c r="AE23" s="102"/>
      <c r="AF23" s="102"/>
      <c r="AG23" s="102"/>
      <c r="AH23" s="102"/>
      <c r="AI23" s="102"/>
      <c r="AJ23" s="102"/>
      <c r="AK23" s="102"/>
      <c r="AL23" s="102"/>
      <c r="AM23" s="102">
        <v>70833</v>
      </c>
      <c r="AN23" s="102"/>
      <c r="AO23" s="102">
        <v>22</v>
      </c>
      <c r="AP23" s="102">
        <v>546</v>
      </c>
      <c r="AQ23" s="102">
        <v>7094</v>
      </c>
      <c r="AR23" s="102">
        <v>3037236</v>
      </c>
      <c r="AS23" s="102">
        <v>7640</v>
      </c>
      <c r="AT23" s="102">
        <v>3037236</v>
      </c>
      <c r="AU23" s="102">
        <v>7</v>
      </c>
      <c r="AV23" s="102">
        <v>0</v>
      </c>
      <c r="AW23" s="102" t="s">
        <v>853</v>
      </c>
      <c r="AX23" s="102">
        <v>0</v>
      </c>
      <c r="AY23" s="102">
        <v>0</v>
      </c>
      <c r="AZ23" s="102">
        <v>0</v>
      </c>
      <c r="BA23" s="102">
        <v>0</v>
      </c>
      <c r="BB23" s="102">
        <v>0</v>
      </c>
      <c r="BC23" s="102"/>
    </row>
    <row r="24" spans="1:55">
      <c r="A24" s="89">
        <v>20201116</v>
      </c>
      <c r="B24" s="89" t="s">
        <v>92</v>
      </c>
      <c r="C24" s="99">
        <v>190439</v>
      </c>
      <c r="D24" s="99">
        <v>5928</v>
      </c>
      <c r="E24" s="99">
        <v>2869642</v>
      </c>
      <c r="F24" s="99"/>
      <c r="G24" s="99" t="s">
        <v>794</v>
      </c>
      <c r="H24" s="89">
        <v>7321731</v>
      </c>
      <c r="I24" s="89">
        <v>781</v>
      </c>
      <c r="J24" s="65">
        <v>13588</v>
      </c>
      <c r="K24" s="65">
        <v>159</v>
      </c>
      <c r="M24" s="89">
        <v>74</v>
      </c>
      <c r="O24" s="89">
        <v>137422</v>
      </c>
      <c r="P24" s="89" t="s">
        <v>761</v>
      </c>
      <c r="Q24" s="100">
        <v>44151.333333333336</v>
      </c>
      <c r="R24" s="89" t="s">
        <v>854</v>
      </c>
      <c r="S24" s="100">
        <v>44151.125</v>
      </c>
      <c r="T24" s="89">
        <v>10340</v>
      </c>
      <c r="U24" s="89">
        <v>13588</v>
      </c>
      <c r="V24" s="89" t="s">
        <v>854</v>
      </c>
      <c r="W24" s="89">
        <v>7321731</v>
      </c>
      <c r="X24" s="89">
        <v>234611</v>
      </c>
      <c r="Z24" s="89">
        <v>184511</v>
      </c>
      <c r="AA24" s="89">
        <v>10110</v>
      </c>
      <c r="AB24" s="89">
        <v>230</v>
      </c>
      <c r="AD24" s="89">
        <v>3054153</v>
      </c>
      <c r="AH24" s="89">
        <v>129352</v>
      </c>
      <c r="AI24" s="89">
        <v>11910</v>
      </c>
      <c r="AK24" s="89">
        <v>225360</v>
      </c>
      <c r="AO24" s="89">
        <v>25</v>
      </c>
      <c r="AP24" s="89">
        <v>2164</v>
      </c>
      <c r="AQ24" s="89">
        <v>14993</v>
      </c>
      <c r="AR24" s="89">
        <v>3060081</v>
      </c>
      <c r="AS24" s="89">
        <v>53265</v>
      </c>
      <c r="AT24" s="89">
        <v>3060081</v>
      </c>
      <c r="AU24" s="89">
        <v>11</v>
      </c>
      <c r="AV24" s="89">
        <v>0</v>
      </c>
      <c r="AW24" s="89" t="s">
        <v>855</v>
      </c>
      <c r="AX24" s="89">
        <v>0</v>
      </c>
      <c r="AY24" s="89">
        <v>0</v>
      </c>
      <c r="AZ24" s="89">
        <v>0</v>
      </c>
      <c r="BA24" s="89">
        <v>0</v>
      </c>
      <c r="BB24" s="89">
        <v>0</v>
      </c>
    </row>
    <row r="25" spans="1:55">
      <c r="A25" s="89">
        <v>20201116</v>
      </c>
      <c r="B25" s="89" t="s">
        <v>93</v>
      </c>
      <c r="C25" s="99">
        <v>167656</v>
      </c>
      <c r="D25" s="99"/>
      <c r="E25" s="99">
        <v>1955619</v>
      </c>
      <c r="F25" s="99"/>
      <c r="G25" s="99" t="s">
        <v>794</v>
      </c>
      <c r="H25" s="89">
        <v>3894566</v>
      </c>
      <c r="I25" s="89">
        <v>985</v>
      </c>
      <c r="J25" s="65">
        <v>18688</v>
      </c>
      <c r="K25" s="65">
        <v>237</v>
      </c>
      <c r="O25" s="89">
        <v>8380</v>
      </c>
      <c r="P25" s="89" t="s">
        <v>72</v>
      </c>
      <c r="Q25" s="100">
        <v>44151.416666666664</v>
      </c>
      <c r="R25" s="89" t="s">
        <v>849</v>
      </c>
      <c r="S25" s="100">
        <v>44151.208333333336</v>
      </c>
      <c r="T25" s="89">
        <v>4309</v>
      </c>
      <c r="U25" s="89">
        <v>18688</v>
      </c>
      <c r="V25" s="89" t="s">
        <v>849</v>
      </c>
      <c r="W25" s="89">
        <v>3894566</v>
      </c>
      <c r="X25" s="89">
        <v>201117</v>
      </c>
      <c r="Z25" s="89">
        <v>167656</v>
      </c>
      <c r="AA25" s="89">
        <v>4160</v>
      </c>
      <c r="AB25" s="89">
        <v>149</v>
      </c>
      <c r="AD25" s="89">
        <v>2123275</v>
      </c>
      <c r="AH25" s="89">
        <v>152750</v>
      </c>
      <c r="AI25" s="89">
        <v>14367</v>
      </c>
      <c r="AJ25" s="89">
        <v>138383</v>
      </c>
      <c r="AO25" s="89">
        <v>24</v>
      </c>
      <c r="AP25" s="89">
        <v>1726</v>
      </c>
      <c r="AQ25" s="89">
        <v>11083</v>
      </c>
      <c r="AR25" s="89">
        <v>2123275</v>
      </c>
      <c r="AS25" s="89">
        <v>34833</v>
      </c>
      <c r="AT25" s="89">
        <v>2123275</v>
      </c>
      <c r="AU25" s="89">
        <v>7</v>
      </c>
      <c r="AV25" s="89">
        <v>112</v>
      </c>
      <c r="AW25" s="89" t="s">
        <v>856</v>
      </c>
      <c r="AX25" s="89">
        <v>0</v>
      </c>
      <c r="AY25" s="89">
        <v>0</v>
      </c>
      <c r="AZ25" s="89">
        <v>0</v>
      </c>
      <c r="BA25" s="89">
        <v>0</v>
      </c>
      <c r="BB25" s="89">
        <v>0</v>
      </c>
    </row>
    <row r="26" spans="1:55">
      <c r="A26" s="89">
        <v>20201116</v>
      </c>
      <c r="B26" s="89" t="s">
        <v>94</v>
      </c>
      <c r="C26" s="99">
        <v>9117</v>
      </c>
      <c r="D26" s="99">
        <v>937</v>
      </c>
      <c r="E26" s="99">
        <v>747055</v>
      </c>
      <c r="F26" s="99"/>
      <c r="G26" s="99" t="s">
        <v>308</v>
      </c>
      <c r="H26" s="89">
        <v>756172</v>
      </c>
      <c r="I26" s="89">
        <v>69</v>
      </c>
      <c r="J26" s="65">
        <v>577</v>
      </c>
      <c r="K26" s="65">
        <v>28</v>
      </c>
      <c r="M26" s="89">
        <v>7</v>
      </c>
      <c r="O26" s="89">
        <v>6830</v>
      </c>
      <c r="P26" s="89" t="s">
        <v>761</v>
      </c>
      <c r="Q26" s="100">
        <v>44150.999305555553</v>
      </c>
      <c r="R26" s="89" t="s">
        <v>838</v>
      </c>
      <c r="S26" s="100">
        <v>44150.790972222225</v>
      </c>
      <c r="T26" s="89">
        <v>165</v>
      </c>
      <c r="U26" s="89">
        <v>577</v>
      </c>
      <c r="V26" s="89" t="s">
        <v>838</v>
      </c>
      <c r="W26" s="89">
        <v>755235</v>
      </c>
      <c r="X26" s="89">
        <v>10179</v>
      </c>
      <c r="Y26" s="89">
        <v>744607</v>
      </c>
      <c r="Z26" s="89">
        <v>8180</v>
      </c>
      <c r="AA26" s="89">
        <v>164</v>
      </c>
      <c r="AB26" s="89">
        <v>1</v>
      </c>
      <c r="AE26" s="89">
        <v>12452</v>
      </c>
      <c r="AF26" s="89">
        <v>377</v>
      </c>
      <c r="AG26" s="89">
        <v>12063</v>
      </c>
      <c r="AM26" s="89">
        <v>443</v>
      </c>
      <c r="AN26" s="89">
        <v>82</v>
      </c>
      <c r="AO26" s="89">
        <v>23</v>
      </c>
      <c r="AP26" s="89">
        <v>173</v>
      </c>
      <c r="AQ26" s="89">
        <v>21284</v>
      </c>
      <c r="AR26" s="89">
        <v>756172</v>
      </c>
      <c r="AS26" s="89">
        <v>21457</v>
      </c>
      <c r="AT26" s="89">
        <v>756172</v>
      </c>
      <c r="AU26" s="89">
        <v>0</v>
      </c>
      <c r="AV26" s="89">
        <v>3</v>
      </c>
      <c r="AW26" s="89" t="s">
        <v>857</v>
      </c>
      <c r="AX26" s="89">
        <v>0</v>
      </c>
      <c r="AY26" s="89">
        <v>0</v>
      </c>
      <c r="AZ26" s="89">
        <v>0</v>
      </c>
      <c r="BA26" s="89">
        <v>0</v>
      </c>
      <c r="BB26" s="89">
        <v>0</v>
      </c>
    </row>
    <row r="27" spans="1:55">
      <c r="A27" s="89">
        <v>20201116</v>
      </c>
      <c r="B27" s="89" t="s">
        <v>95</v>
      </c>
      <c r="C27" s="99">
        <v>288954</v>
      </c>
      <c r="D27" s="99">
        <v>24378</v>
      </c>
      <c r="E27" s="99">
        <v>5519516</v>
      </c>
      <c r="F27" s="99"/>
      <c r="G27" s="99" t="s">
        <v>308</v>
      </c>
      <c r="H27" s="89">
        <v>5808470</v>
      </c>
      <c r="I27" s="89">
        <v>3580</v>
      </c>
      <c r="K27" s="65">
        <v>749</v>
      </c>
      <c r="M27" s="89">
        <v>343</v>
      </c>
      <c r="O27" s="89">
        <v>138862</v>
      </c>
      <c r="P27" s="89" t="s">
        <v>761</v>
      </c>
      <c r="Q27" s="100">
        <v>44151</v>
      </c>
      <c r="R27" s="89" t="s">
        <v>824</v>
      </c>
      <c r="S27" s="100">
        <v>44150.791666666664</v>
      </c>
      <c r="T27" s="89">
        <v>8431</v>
      </c>
      <c r="V27" s="89" t="s">
        <v>824</v>
      </c>
      <c r="W27" s="89">
        <v>5864056</v>
      </c>
      <c r="X27" s="89">
        <v>344540</v>
      </c>
      <c r="Y27" s="89">
        <v>5519516</v>
      </c>
      <c r="Z27" s="89">
        <v>264576</v>
      </c>
      <c r="AA27" s="89">
        <v>8049</v>
      </c>
      <c r="AB27" s="89">
        <v>382</v>
      </c>
      <c r="AE27" s="89">
        <v>347813</v>
      </c>
      <c r="AO27" s="89">
        <v>26</v>
      </c>
      <c r="AP27" s="89">
        <v>13162</v>
      </c>
      <c r="AQ27" s="89">
        <v>102724</v>
      </c>
      <c r="AR27" s="89">
        <v>5808470</v>
      </c>
      <c r="AS27" s="89">
        <v>115886</v>
      </c>
      <c r="AT27" s="89">
        <v>5808470</v>
      </c>
      <c r="AU27" s="89">
        <v>55</v>
      </c>
      <c r="AV27" s="89">
        <v>0</v>
      </c>
      <c r="AW27" s="89" t="s">
        <v>858</v>
      </c>
      <c r="AX27" s="89">
        <v>0</v>
      </c>
      <c r="AY27" s="89">
        <v>0</v>
      </c>
      <c r="AZ27" s="89">
        <v>0</v>
      </c>
      <c r="BA27" s="89">
        <v>0</v>
      </c>
      <c r="BB27" s="89">
        <v>0</v>
      </c>
    </row>
    <row r="28" spans="1:55">
      <c r="A28" s="89">
        <v>20201116</v>
      </c>
      <c r="B28" s="89" t="s">
        <v>96</v>
      </c>
      <c r="C28" s="99">
        <v>231018</v>
      </c>
      <c r="D28" s="99">
        <v>2860</v>
      </c>
      <c r="E28" s="99">
        <v>1945267</v>
      </c>
      <c r="F28" s="99"/>
      <c r="G28" s="99" t="s">
        <v>804</v>
      </c>
      <c r="H28" s="89">
        <v>3413692</v>
      </c>
      <c r="I28" s="89">
        <v>1558</v>
      </c>
      <c r="J28" s="65">
        <v>13251</v>
      </c>
      <c r="K28" s="65">
        <v>324</v>
      </c>
      <c r="L28" s="89">
        <v>3203</v>
      </c>
      <c r="O28" s="89">
        <v>179614</v>
      </c>
      <c r="P28" s="89" t="s">
        <v>72</v>
      </c>
      <c r="Q28" s="100">
        <v>44149.708333333336</v>
      </c>
      <c r="R28" s="89" t="s">
        <v>859</v>
      </c>
      <c r="S28" s="100">
        <v>44149.5</v>
      </c>
      <c r="T28" s="89">
        <v>2917</v>
      </c>
      <c r="U28" s="89">
        <v>13251</v>
      </c>
      <c r="V28" s="89" t="s">
        <v>859</v>
      </c>
      <c r="Z28" s="89">
        <v>228158</v>
      </c>
      <c r="AA28" s="89">
        <v>2873</v>
      </c>
      <c r="AB28" s="89">
        <v>44</v>
      </c>
      <c r="AC28" s="89">
        <v>3413692</v>
      </c>
      <c r="AD28" s="89">
        <v>2173425</v>
      </c>
      <c r="AM28" s="89">
        <v>59141</v>
      </c>
      <c r="AO28" s="89">
        <v>27</v>
      </c>
      <c r="AP28" s="89">
        <v>7437</v>
      </c>
      <c r="AQ28" s="89">
        <v>17566</v>
      </c>
      <c r="AR28" s="89">
        <v>2176285</v>
      </c>
      <c r="AS28" s="89">
        <v>49157</v>
      </c>
      <c r="AT28" s="89">
        <v>2176285</v>
      </c>
      <c r="AU28" s="89">
        <v>12</v>
      </c>
      <c r="AV28" s="89">
        <v>177</v>
      </c>
      <c r="AW28" s="89" t="s">
        <v>860</v>
      </c>
      <c r="AX28" s="89">
        <v>0</v>
      </c>
      <c r="AY28" s="89">
        <v>0</v>
      </c>
      <c r="AZ28" s="89">
        <v>0</v>
      </c>
      <c r="BA28" s="89">
        <v>0</v>
      </c>
      <c r="BB28" s="89">
        <v>0</v>
      </c>
    </row>
    <row r="29" spans="1:55">
      <c r="A29" s="89">
        <v>20201116</v>
      </c>
      <c r="B29" s="89" t="s">
        <v>97</v>
      </c>
      <c r="C29" s="99">
        <v>243169</v>
      </c>
      <c r="D29" s="99"/>
      <c r="E29" s="99">
        <v>1435403</v>
      </c>
      <c r="F29" s="99"/>
      <c r="G29" s="99" t="s">
        <v>794</v>
      </c>
      <c r="H29" s="89">
        <v>2801747</v>
      </c>
      <c r="I29" s="89">
        <v>2525</v>
      </c>
      <c r="K29" s="65">
        <v>559</v>
      </c>
      <c r="M29" s="89">
        <v>275</v>
      </c>
      <c r="P29" s="89" t="s">
        <v>761</v>
      </c>
      <c r="Q29" s="100">
        <v>44151.040972222225</v>
      </c>
      <c r="R29" s="89" t="s">
        <v>861</v>
      </c>
      <c r="S29" s="100">
        <v>44150.832638888889</v>
      </c>
      <c r="T29" s="89">
        <v>3386</v>
      </c>
      <c r="V29" s="89" t="s">
        <v>861</v>
      </c>
      <c r="W29" s="89">
        <v>2801747</v>
      </c>
      <c r="X29" s="89">
        <v>271543</v>
      </c>
      <c r="Y29" s="89">
        <v>2524842</v>
      </c>
      <c r="Z29" s="89">
        <v>243169</v>
      </c>
      <c r="AD29" s="89">
        <v>1678572</v>
      </c>
      <c r="AE29" s="89">
        <v>90326</v>
      </c>
      <c r="AF29" s="89">
        <v>6614</v>
      </c>
      <c r="AG29" s="89">
        <v>83510</v>
      </c>
      <c r="AH29" s="89">
        <v>86062</v>
      </c>
      <c r="AI29" s="89">
        <v>3618</v>
      </c>
      <c r="AJ29" s="89">
        <v>71709</v>
      </c>
      <c r="AK29" s="89">
        <v>50906</v>
      </c>
      <c r="AM29" s="89">
        <v>80959</v>
      </c>
      <c r="AN29" s="89">
        <v>12145</v>
      </c>
      <c r="AO29" s="89">
        <v>29</v>
      </c>
      <c r="AP29" s="89">
        <v>3718</v>
      </c>
      <c r="AQ29" s="89">
        <v>5381</v>
      </c>
      <c r="AR29" s="89">
        <v>1678572</v>
      </c>
      <c r="AS29" s="89">
        <v>16348</v>
      </c>
      <c r="AT29" s="89">
        <v>1678572</v>
      </c>
      <c r="AU29" s="89">
        <v>12</v>
      </c>
      <c r="AV29" s="89">
        <v>0</v>
      </c>
      <c r="AW29" s="89" t="s">
        <v>862</v>
      </c>
      <c r="AX29" s="89">
        <v>0</v>
      </c>
      <c r="AY29" s="89">
        <v>0</v>
      </c>
      <c r="AZ29" s="89">
        <v>0</v>
      </c>
      <c r="BA29" s="89">
        <v>0</v>
      </c>
      <c r="BB29" s="89">
        <v>0</v>
      </c>
    </row>
    <row r="30" spans="1:55">
      <c r="A30" s="89">
        <v>20201116</v>
      </c>
      <c r="B30" s="89" t="s">
        <v>98</v>
      </c>
      <c r="C30" s="99">
        <v>134898</v>
      </c>
      <c r="D30" s="99">
        <v>22288</v>
      </c>
      <c r="E30" s="99">
        <v>906991</v>
      </c>
      <c r="F30" s="99"/>
      <c r="G30" s="99" t="s">
        <v>308</v>
      </c>
      <c r="H30" s="89">
        <v>1041889</v>
      </c>
      <c r="I30" s="89">
        <v>807</v>
      </c>
      <c r="J30" s="65">
        <v>7091</v>
      </c>
      <c r="K30" s="65">
        <v>180</v>
      </c>
      <c r="M30" s="89">
        <v>96</v>
      </c>
      <c r="O30" s="89">
        <v>116683</v>
      </c>
      <c r="P30" s="89" t="s">
        <v>761</v>
      </c>
      <c r="Q30" s="100">
        <v>44150</v>
      </c>
      <c r="R30" s="89" t="s">
        <v>834</v>
      </c>
      <c r="S30" s="100">
        <v>44149.791666666664</v>
      </c>
      <c r="T30" s="89">
        <v>3545</v>
      </c>
      <c r="U30" s="89">
        <v>7091</v>
      </c>
      <c r="V30" s="89" t="s">
        <v>834</v>
      </c>
      <c r="W30" s="89">
        <v>1019601</v>
      </c>
      <c r="Z30" s="89">
        <v>112610</v>
      </c>
      <c r="AA30" s="89">
        <v>3138</v>
      </c>
      <c r="AB30" s="89">
        <v>407</v>
      </c>
      <c r="AE30" s="89">
        <v>48342</v>
      </c>
      <c r="AF30" s="89">
        <v>95</v>
      </c>
      <c r="AM30" s="89">
        <v>145992</v>
      </c>
      <c r="AO30" s="89">
        <v>28</v>
      </c>
      <c r="AP30" s="89">
        <v>589</v>
      </c>
      <c r="AQ30" s="89">
        <v>33128</v>
      </c>
      <c r="AR30" s="89">
        <v>1041889</v>
      </c>
      <c r="AS30" s="89">
        <v>33717</v>
      </c>
      <c r="AT30" s="89">
        <v>1041889</v>
      </c>
      <c r="AU30" s="89">
        <v>2</v>
      </c>
      <c r="AV30" s="89">
        <v>177</v>
      </c>
      <c r="AW30" s="89" t="s">
        <v>863</v>
      </c>
      <c r="AX30" s="89">
        <v>0</v>
      </c>
      <c r="AY30" s="89">
        <v>0</v>
      </c>
      <c r="AZ30" s="89">
        <v>0</v>
      </c>
      <c r="BA30" s="89">
        <v>0</v>
      </c>
      <c r="BB30" s="89">
        <v>0</v>
      </c>
    </row>
    <row r="31" spans="1:55">
      <c r="A31" s="89">
        <v>20201116</v>
      </c>
      <c r="B31" s="89" t="s">
        <v>99</v>
      </c>
      <c r="C31" s="99">
        <v>48027</v>
      </c>
      <c r="D31" s="99"/>
      <c r="E31" s="99">
        <v>525307</v>
      </c>
      <c r="F31" s="99"/>
      <c r="G31" s="99" t="s">
        <v>308</v>
      </c>
      <c r="H31" s="89">
        <v>573334</v>
      </c>
      <c r="I31" s="89">
        <v>453</v>
      </c>
      <c r="J31" s="65">
        <v>2066</v>
      </c>
      <c r="O31" s="89">
        <v>27496</v>
      </c>
      <c r="P31" s="89" t="s">
        <v>76</v>
      </c>
      <c r="Q31" s="100">
        <v>44151.082638888889</v>
      </c>
      <c r="R31" s="89" t="s">
        <v>864</v>
      </c>
      <c r="S31" s="100">
        <v>44150.874305555553</v>
      </c>
      <c r="T31" s="89">
        <v>522</v>
      </c>
      <c r="U31" s="89">
        <v>2066</v>
      </c>
      <c r="V31" s="89" t="s">
        <v>864</v>
      </c>
      <c r="W31" s="89">
        <v>573334</v>
      </c>
      <c r="Z31" s="89">
        <v>48027</v>
      </c>
      <c r="AO31" s="89">
        <v>30</v>
      </c>
      <c r="AP31" s="89">
        <v>869</v>
      </c>
      <c r="AQ31" s="89">
        <v>-96</v>
      </c>
      <c r="AR31" s="89">
        <v>573334</v>
      </c>
      <c r="AS31" s="89">
        <v>773</v>
      </c>
      <c r="AT31" s="89">
        <v>573334</v>
      </c>
      <c r="AU31" s="89">
        <v>2</v>
      </c>
      <c r="AV31" s="89">
        <v>19</v>
      </c>
      <c r="AW31" s="89" t="s">
        <v>865</v>
      </c>
      <c r="AX31" s="89">
        <v>0</v>
      </c>
      <c r="AY31" s="89">
        <v>0</v>
      </c>
      <c r="AZ31" s="89">
        <v>0</v>
      </c>
      <c r="BA31" s="89">
        <v>0</v>
      </c>
      <c r="BB31" s="89">
        <v>0</v>
      </c>
    </row>
    <row r="32" spans="1:55">
      <c r="A32" s="89">
        <v>20201116</v>
      </c>
      <c r="B32" s="89" t="s">
        <v>100</v>
      </c>
      <c r="C32" s="99">
        <v>314207</v>
      </c>
      <c r="D32" s="99">
        <v>15146</v>
      </c>
      <c r="E32" s="99">
        <v>4345622</v>
      </c>
      <c r="F32" s="99"/>
      <c r="G32" s="99" t="s">
        <v>308</v>
      </c>
      <c r="H32" s="89">
        <v>4659829</v>
      </c>
      <c r="I32" s="89">
        <v>1424</v>
      </c>
      <c r="K32" s="65">
        <v>360</v>
      </c>
      <c r="O32" s="89">
        <v>276132</v>
      </c>
      <c r="P32" s="89" t="s">
        <v>761</v>
      </c>
      <c r="Q32" s="100">
        <v>44151.486111111109</v>
      </c>
      <c r="R32" s="89" t="s">
        <v>866</v>
      </c>
      <c r="S32" s="100">
        <v>44151.277777777781</v>
      </c>
      <c r="T32" s="89">
        <v>4814</v>
      </c>
      <c r="V32" s="89" t="s">
        <v>866</v>
      </c>
      <c r="W32" s="89">
        <v>4644683</v>
      </c>
      <c r="Z32" s="89">
        <v>299061</v>
      </c>
      <c r="AA32" s="89">
        <v>4704</v>
      </c>
      <c r="AB32" s="89">
        <v>110</v>
      </c>
      <c r="AM32" s="89">
        <v>67638</v>
      </c>
      <c r="AO32" s="89">
        <v>37</v>
      </c>
      <c r="AP32" s="89">
        <v>1972</v>
      </c>
      <c r="AQ32" s="89">
        <v>25248</v>
      </c>
      <c r="AR32" s="89">
        <v>4659829</v>
      </c>
      <c r="AS32" s="89">
        <v>27220</v>
      </c>
      <c r="AT32" s="89">
        <v>4659829</v>
      </c>
      <c r="AU32" s="89">
        <v>8</v>
      </c>
      <c r="AV32" s="89">
        <v>0</v>
      </c>
      <c r="AW32" s="89" t="s">
        <v>867</v>
      </c>
      <c r="AX32" s="89">
        <v>0</v>
      </c>
      <c r="AY32" s="89">
        <v>0</v>
      </c>
      <c r="AZ32" s="89">
        <v>0</v>
      </c>
      <c r="BA32" s="89">
        <v>0</v>
      </c>
      <c r="BB32" s="89">
        <v>0</v>
      </c>
    </row>
    <row r="33" spans="1:55">
      <c r="A33" s="89">
        <v>20201116</v>
      </c>
      <c r="B33" s="89" t="s">
        <v>101</v>
      </c>
      <c r="C33" s="99">
        <v>64885</v>
      </c>
      <c r="D33" s="99"/>
      <c r="E33" s="99">
        <v>260606</v>
      </c>
      <c r="F33" s="99"/>
      <c r="G33" s="99" t="s">
        <v>804</v>
      </c>
      <c r="H33" s="89">
        <v>970684</v>
      </c>
      <c r="I33" s="89">
        <v>400</v>
      </c>
      <c r="J33" s="65">
        <v>2195</v>
      </c>
      <c r="K33" s="65">
        <v>39</v>
      </c>
      <c r="L33" s="89">
        <v>369</v>
      </c>
      <c r="O33" s="89">
        <v>53242</v>
      </c>
      <c r="P33" s="89" t="s">
        <v>76</v>
      </c>
      <c r="Q33" s="100">
        <v>44151.082638888889</v>
      </c>
      <c r="R33" s="89" t="s">
        <v>864</v>
      </c>
      <c r="S33" s="100">
        <v>44150.874305555553</v>
      </c>
      <c r="T33" s="89">
        <v>595</v>
      </c>
      <c r="U33" s="89">
        <v>2195</v>
      </c>
      <c r="V33" s="89" t="s">
        <v>864</v>
      </c>
      <c r="W33" s="89">
        <v>1016356</v>
      </c>
      <c r="Z33" s="89">
        <v>64885</v>
      </c>
      <c r="AA33" s="89">
        <v>589</v>
      </c>
      <c r="AB33" s="89">
        <v>6</v>
      </c>
      <c r="AC33" s="89">
        <v>970684</v>
      </c>
      <c r="AD33" s="89">
        <v>325491</v>
      </c>
      <c r="AE33" s="89">
        <v>11258</v>
      </c>
      <c r="AF33" s="89">
        <v>781</v>
      </c>
      <c r="AG33" s="89">
        <v>10477</v>
      </c>
      <c r="AO33" s="89">
        <v>38</v>
      </c>
      <c r="AP33" s="89">
        <v>1089</v>
      </c>
      <c r="AQ33" s="89">
        <v>742</v>
      </c>
      <c r="AR33" s="89">
        <v>325491</v>
      </c>
      <c r="AS33" s="89">
        <v>7759</v>
      </c>
      <c r="AT33" s="89">
        <v>325491</v>
      </c>
      <c r="AU33" s="89">
        <v>25</v>
      </c>
      <c r="AV33" s="89">
        <v>17</v>
      </c>
      <c r="AW33" s="89" t="s">
        <v>868</v>
      </c>
      <c r="AX33" s="89">
        <v>0</v>
      </c>
      <c r="AY33" s="89">
        <v>0</v>
      </c>
      <c r="AZ33" s="89">
        <v>0</v>
      </c>
      <c r="BA33" s="89">
        <v>0</v>
      </c>
      <c r="BB33" s="89">
        <v>0</v>
      </c>
    </row>
    <row r="34" spans="1:55">
      <c r="A34" s="89">
        <v>20201116</v>
      </c>
      <c r="B34" s="89" t="s">
        <v>102</v>
      </c>
      <c r="C34" s="99">
        <v>98161</v>
      </c>
      <c r="D34" s="99"/>
      <c r="E34" s="99">
        <v>566819</v>
      </c>
      <c r="F34" s="99"/>
      <c r="G34" s="99" t="s">
        <v>794</v>
      </c>
      <c r="H34" s="89">
        <v>1137246</v>
      </c>
      <c r="I34" s="89">
        <v>914</v>
      </c>
      <c r="J34" s="65">
        <v>3575</v>
      </c>
      <c r="O34" s="89">
        <v>53528</v>
      </c>
      <c r="P34" s="89" t="s">
        <v>72</v>
      </c>
      <c r="Q34" s="100">
        <v>44150.916666666664</v>
      </c>
      <c r="R34" s="89" t="s">
        <v>869</v>
      </c>
      <c r="S34" s="100">
        <v>44150.708333333336</v>
      </c>
      <c r="T34" s="89">
        <v>779</v>
      </c>
      <c r="U34" s="89">
        <v>3575</v>
      </c>
      <c r="V34" s="89" t="s">
        <v>869</v>
      </c>
      <c r="W34" s="89">
        <v>1137246</v>
      </c>
      <c r="X34" s="89">
        <v>113226</v>
      </c>
      <c r="Y34" s="89">
        <v>1022658</v>
      </c>
      <c r="Z34" s="89">
        <v>98161</v>
      </c>
      <c r="AD34" s="89">
        <v>665310</v>
      </c>
      <c r="AO34" s="89">
        <v>31</v>
      </c>
      <c r="AP34" s="89">
        <v>1327</v>
      </c>
      <c r="AQ34" s="89">
        <v>2410</v>
      </c>
      <c r="AR34" s="89">
        <v>664980</v>
      </c>
      <c r="AS34" s="89">
        <v>7014</v>
      </c>
      <c r="AT34" s="89">
        <v>664980</v>
      </c>
      <c r="AU34" s="89">
        <v>0</v>
      </c>
      <c r="AV34" s="89">
        <v>24</v>
      </c>
      <c r="AW34" s="89" t="s">
        <v>870</v>
      </c>
      <c r="AX34" s="89">
        <v>0</v>
      </c>
      <c r="AY34" s="89">
        <v>0</v>
      </c>
      <c r="AZ34" s="89">
        <v>0</v>
      </c>
      <c r="BA34" s="89">
        <v>0</v>
      </c>
      <c r="BB34" s="89">
        <v>0</v>
      </c>
    </row>
    <row r="35" spans="1:55">
      <c r="A35" s="89">
        <v>20201116</v>
      </c>
      <c r="B35" s="89" t="s">
        <v>103</v>
      </c>
      <c r="C35" s="99">
        <v>15029</v>
      </c>
      <c r="D35" s="99"/>
      <c r="E35" s="99">
        <v>372579</v>
      </c>
      <c r="F35" s="99"/>
      <c r="G35" s="99" t="s">
        <v>794</v>
      </c>
      <c r="H35" s="89">
        <v>717889</v>
      </c>
      <c r="I35" s="89">
        <v>74</v>
      </c>
      <c r="J35" s="65">
        <v>817</v>
      </c>
      <c r="L35" s="89">
        <v>268</v>
      </c>
      <c r="O35" s="89">
        <v>11185</v>
      </c>
      <c r="P35" s="89" t="s">
        <v>76</v>
      </c>
      <c r="Q35" s="100">
        <v>44151.375</v>
      </c>
      <c r="R35" s="89" t="s">
        <v>871</v>
      </c>
      <c r="S35" s="100">
        <v>44151.166666666664</v>
      </c>
      <c r="T35" s="89">
        <v>500</v>
      </c>
      <c r="U35" s="89">
        <v>817</v>
      </c>
      <c r="V35" s="89" t="s">
        <v>871</v>
      </c>
      <c r="W35" s="89">
        <v>717889</v>
      </c>
      <c r="Z35" s="89">
        <v>15029</v>
      </c>
      <c r="AD35" s="89">
        <v>387608</v>
      </c>
      <c r="AE35" s="89">
        <v>33500</v>
      </c>
      <c r="AH35" s="89">
        <v>32656</v>
      </c>
      <c r="AO35" s="89">
        <v>33</v>
      </c>
      <c r="AP35" s="89">
        <v>358</v>
      </c>
      <c r="AQ35" s="89">
        <v>2498</v>
      </c>
      <c r="AR35" s="89">
        <v>387608</v>
      </c>
      <c r="AS35" s="89">
        <v>27530</v>
      </c>
      <c r="AT35" s="89">
        <v>387608</v>
      </c>
      <c r="AU35" s="89">
        <v>1</v>
      </c>
      <c r="AV35" s="89">
        <v>13</v>
      </c>
      <c r="AW35" s="89" t="s">
        <v>872</v>
      </c>
      <c r="AX35" s="89">
        <v>0</v>
      </c>
      <c r="AY35" s="89">
        <v>0</v>
      </c>
      <c r="AZ35" s="89">
        <v>0</v>
      </c>
      <c r="BA35" s="89">
        <v>0</v>
      </c>
      <c r="BB35" s="89">
        <v>0</v>
      </c>
    </row>
    <row r="36" spans="1:55" s="50" customFormat="1">
      <c r="A36" s="50">
        <v>20201116</v>
      </c>
      <c r="B36" s="50" t="s">
        <v>104</v>
      </c>
      <c r="C36" s="99">
        <v>281493</v>
      </c>
      <c r="D36" s="99"/>
      <c r="E36" s="99">
        <v>5059796</v>
      </c>
      <c r="F36" s="99"/>
      <c r="G36" s="99" t="s">
        <v>308</v>
      </c>
      <c r="H36" s="50">
        <v>5341289</v>
      </c>
      <c r="I36" s="50">
        <v>2115</v>
      </c>
      <c r="J36" s="66">
        <v>39106</v>
      </c>
      <c r="K36" s="66">
        <v>417</v>
      </c>
      <c r="M36" s="50">
        <v>137</v>
      </c>
      <c r="N36" s="89"/>
      <c r="O36" s="89">
        <v>39643</v>
      </c>
      <c r="P36" s="50" t="s">
        <v>72</v>
      </c>
      <c r="Q36" s="101">
        <v>44151</v>
      </c>
      <c r="R36" s="50" t="s">
        <v>824</v>
      </c>
      <c r="S36" s="101">
        <v>44150.791666666664</v>
      </c>
      <c r="T36" s="50">
        <v>16580</v>
      </c>
      <c r="U36" s="50">
        <v>39106</v>
      </c>
      <c r="V36" s="50" t="s">
        <v>824</v>
      </c>
      <c r="W36" s="50">
        <v>5339070</v>
      </c>
      <c r="Z36" s="50">
        <v>281493</v>
      </c>
      <c r="AA36" s="50">
        <v>14779</v>
      </c>
      <c r="AB36" s="50">
        <v>1801</v>
      </c>
      <c r="AO36" s="50">
        <v>34</v>
      </c>
      <c r="AP36" s="89">
        <v>2219</v>
      </c>
      <c r="AQ36" s="89">
        <v>0</v>
      </c>
      <c r="AR36" s="50">
        <v>5341289</v>
      </c>
      <c r="AS36" s="50">
        <v>2219</v>
      </c>
      <c r="AT36" s="50">
        <v>5341289</v>
      </c>
      <c r="AU36" s="50">
        <v>14</v>
      </c>
      <c r="AV36" s="50">
        <v>88</v>
      </c>
      <c r="AW36" s="50" t="s">
        <v>873</v>
      </c>
      <c r="AX36" s="50">
        <v>0</v>
      </c>
      <c r="AY36" s="50">
        <v>0</v>
      </c>
      <c r="AZ36" s="50">
        <v>0</v>
      </c>
      <c r="BA36" s="50">
        <v>0</v>
      </c>
      <c r="BB36" s="50">
        <v>0</v>
      </c>
    </row>
    <row r="37" spans="1:55" s="50" customFormat="1">
      <c r="A37" s="99">
        <v>20201116</v>
      </c>
      <c r="B37" s="99" t="s">
        <v>105</v>
      </c>
      <c r="C37" s="90">
        <v>64201</v>
      </c>
      <c r="D37" s="90"/>
      <c r="E37" s="90">
        <v>1308666</v>
      </c>
      <c r="F37" s="90"/>
      <c r="G37" s="90" t="s">
        <v>308</v>
      </c>
      <c r="H37" s="99">
        <v>1372867</v>
      </c>
      <c r="I37" s="99">
        <v>506</v>
      </c>
      <c r="J37" s="106">
        <v>5570</v>
      </c>
      <c r="K37" s="106"/>
      <c r="L37" s="99"/>
      <c r="M37" s="99"/>
      <c r="N37" s="99"/>
      <c r="O37" s="99">
        <v>25089</v>
      </c>
      <c r="P37" s="99" t="s">
        <v>72</v>
      </c>
      <c r="Q37" s="107">
        <v>44150.729166666664</v>
      </c>
      <c r="R37" s="99" t="s">
        <v>874</v>
      </c>
      <c r="S37" s="107">
        <v>44150.520833333336</v>
      </c>
      <c r="T37" s="99">
        <v>1215</v>
      </c>
      <c r="U37" s="99">
        <v>5570</v>
      </c>
      <c r="V37" s="99" t="s">
        <v>874</v>
      </c>
      <c r="W37" s="99">
        <v>1372867</v>
      </c>
      <c r="X37" s="99"/>
      <c r="Y37" s="99"/>
      <c r="Z37" s="99">
        <v>64201</v>
      </c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>
        <v>35</v>
      </c>
      <c r="AP37" s="99">
        <v>1030</v>
      </c>
      <c r="AQ37" s="99">
        <v>11385</v>
      </c>
      <c r="AR37" s="99">
        <v>1372867</v>
      </c>
      <c r="AS37" s="99">
        <v>12415</v>
      </c>
      <c r="AT37" s="99">
        <v>1372867</v>
      </c>
      <c r="AU37" s="90">
        <v>7</v>
      </c>
      <c r="AV37" s="99">
        <v>47</v>
      </c>
      <c r="AW37" s="99" t="s">
        <v>875</v>
      </c>
      <c r="AX37" s="99">
        <v>0</v>
      </c>
      <c r="AY37" s="99">
        <v>0</v>
      </c>
      <c r="AZ37" s="99">
        <v>0</v>
      </c>
      <c r="BA37" s="99">
        <v>0</v>
      </c>
      <c r="BB37" s="99">
        <v>0</v>
      </c>
      <c r="BC37" s="99"/>
    </row>
    <row r="38" spans="1:55">
      <c r="A38" s="89">
        <v>20201116</v>
      </c>
      <c r="B38" s="89" t="s">
        <v>106</v>
      </c>
      <c r="C38" s="99">
        <v>122097</v>
      </c>
      <c r="D38" s="99"/>
      <c r="E38" s="99">
        <v>765062</v>
      </c>
      <c r="F38" s="99"/>
      <c r="G38" s="99" t="s">
        <v>804</v>
      </c>
      <c r="H38" s="89">
        <v>1435791</v>
      </c>
      <c r="I38" s="89">
        <v>1157</v>
      </c>
      <c r="K38" s="65">
        <v>251</v>
      </c>
      <c r="M38" s="89">
        <v>146</v>
      </c>
      <c r="O38" s="89">
        <v>2621</v>
      </c>
      <c r="P38" s="89" t="s">
        <v>761</v>
      </c>
      <c r="Q38" s="100">
        <v>44151</v>
      </c>
      <c r="R38" s="89" t="s">
        <v>824</v>
      </c>
      <c r="S38" s="100">
        <v>44150.791666666664</v>
      </c>
      <c r="T38" s="89">
        <v>1917</v>
      </c>
      <c r="V38" s="89" t="s">
        <v>824</v>
      </c>
      <c r="W38" s="89">
        <v>1154583</v>
      </c>
      <c r="Z38" s="89">
        <v>122097</v>
      </c>
      <c r="AC38" s="89">
        <v>1435791</v>
      </c>
      <c r="AD38" s="89">
        <v>887159</v>
      </c>
      <c r="AO38" s="89">
        <v>32</v>
      </c>
      <c r="AP38" s="89">
        <v>1914</v>
      </c>
      <c r="AQ38" s="89">
        <v>2722</v>
      </c>
      <c r="AR38" s="89">
        <v>887159</v>
      </c>
      <c r="AS38" s="89">
        <v>9709</v>
      </c>
      <c r="AT38" s="89">
        <v>887159</v>
      </c>
      <c r="AU38" s="89">
        <v>8</v>
      </c>
      <c r="AV38" s="89">
        <v>0</v>
      </c>
      <c r="AW38" s="89" t="s">
        <v>876</v>
      </c>
      <c r="AX38" s="89">
        <v>0</v>
      </c>
      <c r="AY38" s="89">
        <v>0</v>
      </c>
      <c r="AZ38" s="89">
        <v>0</v>
      </c>
      <c r="BA38" s="89">
        <v>0</v>
      </c>
      <c r="BB38" s="89">
        <v>0</v>
      </c>
    </row>
    <row r="39" spans="1:55">
      <c r="A39" s="89">
        <v>20201116</v>
      </c>
      <c r="B39" s="89" t="s">
        <v>107</v>
      </c>
      <c r="C39" s="99">
        <v>563690</v>
      </c>
      <c r="D39" s="99"/>
      <c r="E39" s="99">
        <v>16313153</v>
      </c>
      <c r="F39" s="99"/>
      <c r="G39" s="99" t="s">
        <v>308</v>
      </c>
      <c r="H39" s="89">
        <v>16876843</v>
      </c>
      <c r="I39" s="89">
        <v>1968</v>
      </c>
      <c r="J39" s="65">
        <v>89995</v>
      </c>
      <c r="K39" s="65">
        <v>391</v>
      </c>
      <c r="M39" s="89">
        <v>158</v>
      </c>
      <c r="O39" s="89">
        <v>81908</v>
      </c>
      <c r="P39" s="89" t="s">
        <v>76</v>
      </c>
      <c r="Q39" s="100">
        <v>44150.999305555553</v>
      </c>
      <c r="R39" s="89" t="s">
        <v>838</v>
      </c>
      <c r="S39" s="100">
        <v>44150.790972222225</v>
      </c>
      <c r="T39" s="89">
        <v>26159</v>
      </c>
      <c r="U39" s="89">
        <v>89995</v>
      </c>
      <c r="V39" s="89" t="s">
        <v>838</v>
      </c>
      <c r="Z39" s="89">
        <v>563690</v>
      </c>
      <c r="AC39" s="89">
        <v>16876843</v>
      </c>
      <c r="AO39" s="89">
        <v>36</v>
      </c>
      <c r="AP39" s="89">
        <v>3490</v>
      </c>
      <c r="AQ39" s="89">
        <v>121075</v>
      </c>
      <c r="AR39" s="89">
        <v>16876843</v>
      </c>
      <c r="AS39" s="89">
        <v>124565</v>
      </c>
      <c r="AT39" s="89">
        <v>16876843</v>
      </c>
      <c r="AU39" s="89">
        <v>26</v>
      </c>
      <c r="AV39" s="89">
        <v>0</v>
      </c>
      <c r="AW39" s="89" t="s">
        <v>877</v>
      </c>
      <c r="AX39" s="89">
        <v>0</v>
      </c>
      <c r="AY39" s="89">
        <v>0</v>
      </c>
      <c r="AZ39" s="89">
        <v>0</v>
      </c>
      <c r="BA39" s="89">
        <v>0</v>
      </c>
      <c r="BB39" s="89">
        <v>0</v>
      </c>
    </row>
    <row r="40" spans="1:55">
      <c r="A40" s="89">
        <v>20201116</v>
      </c>
      <c r="B40" s="89" t="s">
        <v>108</v>
      </c>
      <c r="C40" s="99">
        <v>305364</v>
      </c>
      <c r="D40" s="99">
        <v>15771</v>
      </c>
      <c r="E40" s="99">
        <v>5013475</v>
      </c>
      <c r="F40" s="99"/>
      <c r="G40" s="99" t="s">
        <v>308</v>
      </c>
      <c r="H40" s="89">
        <v>5318839</v>
      </c>
      <c r="I40" s="89">
        <v>3387</v>
      </c>
      <c r="J40" s="65">
        <v>22478</v>
      </c>
      <c r="K40" s="65">
        <v>850</v>
      </c>
      <c r="L40" s="89">
        <v>4223</v>
      </c>
      <c r="M40" s="89">
        <v>407</v>
      </c>
      <c r="O40" s="89">
        <v>205198</v>
      </c>
      <c r="P40" s="89" t="s">
        <v>761</v>
      </c>
      <c r="Q40" s="100">
        <v>44151.583333333336</v>
      </c>
      <c r="R40" s="89" t="s">
        <v>878</v>
      </c>
      <c r="S40" s="100">
        <v>44151.375</v>
      </c>
      <c r="T40" s="89">
        <v>5742</v>
      </c>
      <c r="U40" s="89">
        <v>22478</v>
      </c>
      <c r="V40" s="89" t="s">
        <v>878</v>
      </c>
      <c r="W40" s="89">
        <v>5303068</v>
      </c>
      <c r="Z40" s="89">
        <v>289593</v>
      </c>
      <c r="AA40" s="89">
        <v>5387</v>
      </c>
      <c r="AB40" s="89">
        <v>355</v>
      </c>
      <c r="AO40" s="89">
        <v>39</v>
      </c>
      <c r="AP40" s="89">
        <v>7268</v>
      </c>
      <c r="AQ40" s="89">
        <v>49545</v>
      </c>
      <c r="AR40" s="89">
        <v>5318839</v>
      </c>
      <c r="AS40" s="89">
        <v>56813</v>
      </c>
      <c r="AT40" s="89">
        <v>5318839</v>
      </c>
      <c r="AU40" s="89">
        <v>20</v>
      </c>
      <c r="AV40" s="89">
        <v>213</v>
      </c>
      <c r="AW40" s="89" t="s">
        <v>879</v>
      </c>
      <c r="AX40" s="89">
        <v>0</v>
      </c>
      <c r="AY40" s="89">
        <v>0</v>
      </c>
      <c r="AZ40" s="89">
        <v>0</v>
      </c>
      <c r="BA40" s="89">
        <v>0</v>
      </c>
      <c r="BB40" s="89">
        <v>0</v>
      </c>
    </row>
    <row r="41" spans="1:55">
      <c r="A41" s="89">
        <v>20201116</v>
      </c>
      <c r="B41" s="89" t="s">
        <v>109</v>
      </c>
      <c r="C41" s="99">
        <v>156857</v>
      </c>
      <c r="D41" s="99"/>
      <c r="E41" s="99">
        <v>1653599</v>
      </c>
      <c r="F41" s="99">
        <v>7999</v>
      </c>
      <c r="G41" s="99" t="s">
        <v>308</v>
      </c>
      <c r="H41" s="89">
        <v>1810456</v>
      </c>
      <c r="I41" s="89">
        <v>1247</v>
      </c>
      <c r="J41" s="65">
        <v>10417</v>
      </c>
      <c r="K41" s="65">
        <v>362</v>
      </c>
      <c r="O41" s="89">
        <v>126162</v>
      </c>
      <c r="P41" s="89" t="s">
        <v>761</v>
      </c>
      <c r="Q41" s="100">
        <v>44151</v>
      </c>
      <c r="R41" s="89" t="s">
        <v>824</v>
      </c>
      <c r="S41" s="100">
        <v>44150.791666666664</v>
      </c>
      <c r="T41" s="89">
        <v>1538</v>
      </c>
      <c r="U41" s="89">
        <v>10417</v>
      </c>
      <c r="V41" s="89" t="s">
        <v>824</v>
      </c>
      <c r="W41" s="89">
        <v>1816690</v>
      </c>
      <c r="X41" s="89">
        <v>159890</v>
      </c>
      <c r="Y41" s="89">
        <v>1653599</v>
      </c>
      <c r="Z41" s="89">
        <v>156857</v>
      </c>
      <c r="AE41" s="89">
        <v>93221</v>
      </c>
      <c r="AF41" s="89">
        <v>5545</v>
      </c>
      <c r="AO41" s="89">
        <v>40</v>
      </c>
      <c r="AP41" s="89">
        <v>2729</v>
      </c>
      <c r="AQ41" s="89">
        <v>0</v>
      </c>
      <c r="AR41" s="89">
        <v>1818455</v>
      </c>
      <c r="AS41" s="89">
        <v>2729</v>
      </c>
      <c r="AT41" s="89">
        <v>1810456</v>
      </c>
      <c r="AU41" s="89">
        <v>10</v>
      </c>
      <c r="AV41" s="89">
        <v>45</v>
      </c>
      <c r="AW41" s="89" t="s">
        <v>880</v>
      </c>
      <c r="AX41" s="89">
        <v>0</v>
      </c>
      <c r="AY41" s="89">
        <v>0</v>
      </c>
      <c r="AZ41" s="89">
        <v>0</v>
      </c>
      <c r="BA41" s="89">
        <v>0</v>
      </c>
      <c r="BB41" s="89">
        <v>0</v>
      </c>
    </row>
    <row r="42" spans="1:55">
      <c r="A42" s="89">
        <v>20201116</v>
      </c>
      <c r="B42" s="89" t="s">
        <v>110</v>
      </c>
      <c r="C42" s="99">
        <v>57646</v>
      </c>
      <c r="D42" s="99">
        <v>2851</v>
      </c>
      <c r="E42" s="99">
        <v>905336</v>
      </c>
      <c r="F42" s="99"/>
      <c r="G42" s="99" t="s">
        <v>308</v>
      </c>
      <c r="H42" s="89">
        <v>962982</v>
      </c>
      <c r="I42" s="89">
        <v>413</v>
      </c>
      <c r="J42" s="65">
        <v>3754</v>
      </c>
      <c r="K42" s="65">
        <v>93</v>
      </c>
      <c r="M42" s="89">
        <v>40</v>
      </c>
      <c r="O42" s="89">
        <v>5870</v>
      </c>
      <c r="P42" s="89" t="s">
        <v>761</v>
      </c>
      <c r="Q42" s="100">
        <v>44151.125694444447</v>
      </c>
      <c r="R42" s="89" t="s">
        <v>881</v>
      </c>
      <c r="S42" s="100">
        <v>44150.917361111111</v>
      </c>
      <c r="T42" s="89">
        <v>765</v>
      </c>
      <c r="U42" s="89">
        <v>3754</v>
      </c>
      <c r="V42" s="89" t="s">
        <v>881</v>
      </c>
      <c r="Y42" s="89">
        <v>905336</v>
      </c>
      <c r="Z42" s="89">
        <v>54795</v>
      </c>
      <c r="AD42" s="89">
        <v>960131</v>
      </c>
      <c r="AO42" s="89">
        <v>41</v>
      </c>
      <c r="AP42" s="89">
        <v>766</v>
      </c>
      <c r="AQ42" s="89">
        <v>4237</v>
      </c>
      <c r="AR42" s="89">
        <v>962982</v>
      </c>
      <c r="AS42" s="89">
        <v>5003</v>
      </c>
      <c r="AT42" s="89">
        <v>962982</v>
      </c>
      <c r="AU42" s="89">
        <v>4</v>
      </c>
      <c r="AV42" s="89">
        <v>126</v>
      </c>
      <c r="AW42" s="89" t="s">
        <v>882</v>
      </c>
      <c r="AX42" s="89">
        <v>0</v>
      </c>
      <c r="AY42" s="89">
        <v>0</v>
      </c>
      <c r="AZ42" s="89">
        <v>0</v>
      </c>
      <c r="BA42" s="89">
        <v>0</v>
      </c>
      <c r="BB42" s="89">
        <v>0</v>
      </c>
    </row>
    <row r="43" spans="1:55">
      <c r="A43" s="89">
        <v>20201116</v>
      </c>
      <c r="B43" s="89" t="s">
        <v>111</v>
      </c>
      <c r="C43" s="99">
        <v>269613</v>
      </c>
      <c r="D43" s="99">
        <v>16480</v>
      </c>
      <c r="E43" s="99">
        <v>2573621</v>
      </c>
      <c r="F43" s="99"/>
      <c r="G43" s="99" t="s">
        <v>308</v>
      </c>
      <c r="H43" s="89">
        <v>2843234</v>
      </c>
      <c r="I43" s="89">
        <v>2575</v>
      </c>
      <c r="K43" s="65">
        <v>558</v>
      </c>
      <c r="M43" s="89">
        <v>269</v>
      </c>
      <c r="O43" s="89">
        <v>183336</v>
      </c>
      <c r="P43" s="89" t="s">
        <v>761</v>
      </c>
      <c r="Q43" s="100">
        <v>44151.5</v>
      </c>
      <c r="R43" s="89" t="s">
        <v>883</v>
      </c>
      <c r="S43" s="100">
        <v>44151.291666666664</v>
      </c>
      <c r="T43" s="89">
        <v>9325</v>
      </c>
      <c r="V43" s="89" t="s">
        <v>883</v>
      </c>
      <c r="W43" s="89">
        <v>4812593</v>
      </c>
      <c r="Z43" s="89">
        <v>253133</v>
      </c>
      <c r="AD43" s="89">
        <v>2826754</v>
      </c>
      <c r="AO43" s="89">
        <v>42</v>
      </c>
      <c r="AP43" s="89">
        <v>4476</v>
      </c>
      <c r="AQ43" s="89">
        <v>14125</v>
      </c>
      <c r="AR43" s="89">
        <v>2843234</v>
      </c>
      <c r="AS43" s="89">
        <v>18601</v>
      </c>
      <c r="AT43" s="89">
        <v>2843234</v>
      </c>
      <c r="AU43" s="89">
        <v>13</v>
      </c>
      <c r="AV43" s="89">
        <v>0</v>
      </c>
      <c r="AW43" s="89" t="s">
        <v>884</v>
      </c>
      <c r="AX43" s="89">
        <v>0</v>
      </c>
      <c r="AY43" s="89">
        <v>0</v>
      </c>
      <c r="AZ43" s="89">
        <v>0</v>
      </c>
      <c r="BA43" s="89">
        <v>0</v>
      </c>
      <c r="BB43" s="89">
        <v>0</v>
      </c>
    </row>
    <row r="44" spans="1:55">
      <c r="A44" s="89">
        <v>20201116</v>
      </c>
      <c r="B44" s="89" t="s">
        <v>112</v>
      </c>
      <c r="C44" s="99">
        <v>43923</v>
      </c>
      <c r="D44" s="99"/>
      <c r="E44" s="99">
        <v>441477</v>
      </c>
      <c r="F44" s="99"/>
      <c r="G44" s="99" t="s">
        <v>804</v>
      </c>
      <c r="H44" s="89">
        <v>1355717</v>
      </c>
      <c r="I44" s="89">
        <v>256</v>
      </c>
      <c r="J44" s="65">
        <v>3857</v>
      </c>
      <c r="K44" s="65">
        <v>21</v>
      </c>
      <c r="M44" s="89">
        <v>12</v>
      </c>
      <c r="O44" s="89">
        <v>3172</v>
      </c>
      <c r="P44" s="89" t="s">
        <v>761</v>
      </c>
      <c r="Q44" s="100">
        <v>44151.541666666664</v>
      </c>
      <c r="R44" s="89" t="s">
        <v>852</v>
      </c>
      <c r="S44" s="100">
        <v>44151.333333333336</v>
      </c>
      <c r="T44" s="89">
        <v>1270</v>
      </c>
      <c r="U44" s="89">
        <v>3857</v>
      </c>
      <c r="V44" s="89" t="s">
        <v>852</v>
      </c>
      <c r="X44" s="89">
        <v>55838</v>
      </c>
      <c r="Y44" s="89">
        <v>1299879</v>
      </c>
      <c r="Z44" s="89">
        <v>43923</v>
      </c>
      <c r="AC44" s="89">
        <v>1355717</v>
      </c>
      <c r="AD44" s="89">
        <v>485400</v>
      </c>
      <c r="AO44" s="89">
        <v>44</v>
      </c>
      <c r="AP44" s="89">
        <v>481</v>
      </c>
      <c r="AQ44" s="89">
        <v>1336</v>
      </c>
      <c r="AR44" s="89">
        <v>485400</v>
      </c>
      <c r="AS44" s="89">
        <v>6195</v>
      </c>
      <c r="AT44" s="89">
        <v>485400</v>
      </c>
      <c r="AU44" s="89">
        <v>5</v>
      </c>
      <c r="AV44" s="89">
        <v>0</v>
      </c>
      <c r="AW44" s="89" t="s">
        <v>885</v>
      </c>
      <c r="AX44" s="89">
        <v>0</v>
      </c>
      <c r="AY44" s="89">
        <v>0</v>
      </c>
      <c r="AZ44" s="89">
        <v>0</v>
      </c>
      <c r="BA44" s="89">
        <v>0</v>
      </c>
      <c r="BB44" s="89">
        <v>0</v>
      </c>
    </row>
    <row r="45" spans="1:55">
      <c r="A45" s="89">
        <v>20201116</v>
      </c>
      <c r="B45" s="89" t="s">
        <v>113</v>
      </c>
      <c r="C45" s="99">
        <v>196617</v>
      </c>
      <c r="D45" s="99">
        <v>11227</v>
      </c>
      <c r="E45" s="99">
        <v>1908916</v>
      </c>
      <c r="F45" s="99"/>
      <c r="G45" s="99" t="s">
        <v>308</v>
      </c>
      <c r="H45" s="89">
        <v>2105533</v>
      </c>
      <c r="I45" s="89">
        <v>769</v>
      </c>
      <c r="J45" s="65">
        <v>11233</v>
      </c>
      <c r="K45" s="65">
        <v>210</v>
      </c>
      <c r="M45" s="89">
        <v>102</v>
      </c>
      <c r="O45" s="89">
        <v>102038</v>
      </c>
      <c r="P45" s="89" t="s">
        <v>761</v>
      </c>
      <c r="Q45" s="100">
        <v>44150.499305555553</v>
      </c>
      <c r="R45" s="89" t="s">
        <v>886</v>
      </c>
      <c r="S45" s="100">
        <v>44150.290972222225</v>
      </c>
      <c r="T45" s="89">
        <v>4143</v>
      </c>
      <c r="U45" s="89">
        <v>11233</v>
      </c>
      <c r="V45" s="89" t="s">
        <v>886</v>
      </c>
      <c r="W45" s="89">
        <v>2094306</v>
      </c>
      <c r="X45" s="89">
        <v>244537</v>
      </c>
      <c r="Y45" s="89">
        <v>1849769</v>
      </c>
      <c r="Z45" s="89">
        <v>185390</v>
      </c>
      <c r="AA45" s="89">
        <v>3873</v>
      </c>
      <c r="AB45" s="89">
        <v>270</v>
      </c>
      <c r="AE45" s="89">
        <v>85117</v>
      </c>
      <c r="AF45" s="89">
        <v>10125</v>
      </c>
      <c r="AG45" s="89">
        <v>74992</v>
      </c>
      <c r="AM45" s="89">
        <v>161448</v>
      </c>
      <c r="AN45" s="89">
        <v>20732</v>
      </c>
      <c r="AO45" s="89">
        <v>45</v>
      </c>
      <c r="AP45" s="89">
        <v>1110</v>
      </c>
      <c r="AQ45" s="89">
        <v>13834</v>
      </c>
      <c r="AR45" s="89">
        <v>2105533</v>
      </c>
      <c r="AS45" s="89">
        <v>14944</v>
      </c>
      <c r="AT45" s="89">
        <v>2105533</v>
      </c>
      <c r="AU45" s="89">
        <v>31</v>
      </c>
      <c r="AV45" s="89">
        <v>22</v>
      </c>
      <c r="AW45" s="89" t="s">
        <v>887</v>
      </c>
      <c r="AX45" s="89">
        <v>0</v>
      </c>
      <c r="AY45" s="89">
        <v>0</v>
      </c>
      <c r="AZ45" s="89">
        <v>0</v>
      </c>
      <c r="BA45" s="89">
        <v>0</v>
      </c>
      <c r="BB45" s="89">
        <v>0</v>
      </c>
    </row>
    <row r="46" spans="1:55">
      <c r="A46" s="89">
        <v>20201116</v>
      </c>
      <c r="B46" s="89" t="s">
        <v>114</v>
      </c>
      <c r="C46" s="99">
        <v>66278</v>
      </c>
      <c r="D46" s="99">
        <v>3757</v>
      </c>
      <c r="E46" s="99">
        <v>229869</v>
      </c>
      <c r="F46" s="99"/>
      <c r="G46" s="99" t="s">
        <v>805</v>
      </c>
      <c r="H46" s="89">
        <v>296147</v>
      </c>
      <c r="I46" s="89">
        <v>560</v>
      </c>
      <c r="J46" s="65">
        <v>3698</v>
      </c>
      <c r="K46" s="65">
        <v>97</v>
      </c>
      <c r="M46" s="89">
        <v>48</v>
      </c>
      <c r="O46" s="89">
        <v>47495</v>
      </c>
      <c r="P46" s="89" t="s">
        <v>761</v>
      </c>
      <c r="Q46" s="100">
        <v>44150.583333333336</v>
      </c>
      <c r="R46" s="89" t="s">
        <v>888</v>
      </c>
      <c r="S46" s="100">
        <v>44150.375</v>
      </c>
      <c r="T46" s="89">
        <v>644</v>
      </c>
      <c r="U46" s="89">
        <v>3698</v>
      </c>
      <c r="V46" s="89" t="s">
        <v>888</v>
      </c>
      <c r="W46" s="89">
        <v>522443</v>
      </c>
      <c r="Z46" s="89">
        <v>62521</v>
      </c>
      <c r="AD46" s="89">
        <v>296147</v>
      </c>
      <c r="AO46" s="89">
        <v>46</v>
      </c>
      <c r="AP46" s="89">
        <v>897</v>
      </c>
      <c r="AQ46" s="89">
        <v>1136</v>
      </c>
      <c r="AR46" s="89">
        <v>296147</v>
      </c>
      <c r="AS46" s="89">
        <v>2033</v>
      </c>
      <c r="AT46" s="89">
        <v>296147</v>
      </c>
      <c r="AU46" s="89">
        <v>0</v>
      </c>
      <c r="AV46" s="89">
        <v>54</v>
      </c>
      <c r="AW46" s="89" t="s">
        <v>889</v>
      </c>
      <c r="AX46" s="89">
        <v>0</v>
      </c>
      <c r="AY46" s="89">
        <v>0</v>
      </c>
      <c r="AZ46" s="89">
        <v>0</v>
      </c>
      <c r="BA46" s="89">
        <v>0</v>
      </c>
      <c r="BB46" s="89">
        <v>0</v>
      </c>
    </row>
    <row r="47" spans="1:55">
      <c r="A47" s="89">
        <v>20201116</v>
      </c>
      <c r="B47" s="89" t="s">
        <v>115</v>
      </c>
      <c r="C47" s="99">
        <v>318888</v>
      </c>
      <c r="D47" s="99">
        <v>22234</v>
      </c>
      <c r="E47" s="99">
        <v>3842958</v>
      </c>
      <c r="F47" s="99"/>
      <c r="G47" s="99" t="s">
        <v>308</v>
      </c>
      <c r="H47" s="89">
        <v>4161846</v>
      </c>
      <c r="I47" s="89">
        <v>1999</v>
      </c>
      <c r="J47" s="65">
        <v>11201</v>
      </c>
      <c r="K47" s="65">
        <v>541</v>
      </c>
      <c r="M47" s="89">
        <v>237</v>
      </c>
      <c r="O47" s="89">
        <v>271864</v>
      </c>
      <c r="P47" s="89" t="s">
        <v>761</v>
      </c>
      <c r="Q47" s="100">
        <v>44151.625</v>
      </c>
      <c r="R47" s="89" t="s">
        <v>890</v>
      </c>
      <c r="S47" s="100">
        <v>44151.416666666664</v>
      </c>
      <c r="T47" s="89">
        <v>3923</v>
      </c>
      <c r="U47" s="89">
        <v>11201</v>
      </c>
      <c r="V47" s="89" t="s">
        <v>890</v>
      </c>
      <c r="W47" s="89">
        <v>4139612</v>
      </c>
      <c r="X47" s="89">
        <v>352357</v>
      </c>
      <c r="Y47" s="89">
        <v>3787255</v>
      </c>
      <c r="Z47" s="89">
        <v>296654</v>
      </c>
      <c r="AA47" s="89">
        <v>3645</v>
      </c>
      <c r="AB47" s="89">
        <v>278</v>
      </c>
      <c r="AM47" s="89">
        <v>217176</v>
      </c>
      <c r="AN47" s="89">
        <v>21924</v>
      </c>
      <c r="AO47" s="89">
        <v>47</v>
      </c>
      <c r="AP47" s="89">
        <v>7951</v>
      </c>
      <c r="AQ47" s="89">
        <v>53566</v>
      </c>
      <c r="AR47" s="89">
        <v>4161846</v>
      </c>
      <c r="AS47" s="89">
        <v>61517</v>
      </c>
      <c r="AT47" s="89">
        <v>4161846</v>
      </c>
      <c r="AU47" s="89">
        <v>30</v>
      </c>
      <c r="AV47" s="89">
        <v>60</v>
      </c>
      <c r="AW47" s="89" t="s">
        <v>891</v>
      </c>
      <c r="AX47" s="89">
        <v>0</v>
      </c>
      <c r="AY47" s="89">
        <v>0</v>
      </c>
      <c r="AZ47" s="89">
        <v>0</v>
      </c>
      <c r="BA47" s="89">
        <v>0</v>
      </c>
      <c r="BB47" s="89">
        <v>0</v>
      </c>
    </row>
    <row r="48" spans="1:55">
      <c r="A48" s="89">
        <v>20201116</v>
      </c>
      <c r="B48" s="89" t="s">
        <v>116</v>
      </c>
      <c r="C48" s="99">
        <v>1027889</v>
      </c>
      <c r="D48" s="99"/>
      <c r="E48" s="99">
        <v>8350722</v>
      </c>
      <c r="F48" s="99"/>
      <c r="G48" s="99" t="s">
        <v>308</v>
      </c>
      <c r="H48" s="89">
        <v>9378611</v>
      </c>
      <c r="I48" s="89">
        <v>7468</v>
      </c>
      <c r="K48" s="65">
        <v>2047</v>
      </c>
      <c r="O48" s="89">
        <v>875521</v>
      </c>
      <c r="P48" s="89" t="s">
        <v>72</v>
      </c>
      <c r="Q48" s="100">
        <v>44151.746527777781</v>
      </c>
      <c r="R48" s="89" t="s">
        <v>892</v>
      </c>
      <c r="S48" s="100">
        <v>44151.538194444445</v>
      </c>
      <c r="T48" s="89">
        <v>19579</v>
      </c>
      <c r="V48" s="89" t="s">
        <v>892</v>
      </c>
      <c r="W48" s="89">
        <v>9371443</v>
      </c>
      <c r="Z48" s="89">
        <v>1027889</v>
      </c>
      <c r="AE48" s="89">
        <v>528417</v>
      </c>
      <c r="AF48" s="89">
        <v>53738</v>
      </c>
      <c r="AM48" s="89">
        <v>495966</v>
      </c>
      <c r="AN48" s="89">
        <v>41850</v>
      </c>
      <c r="AO48" s="89">
        <v>48</v>
      </c>
      <c r="AP48" s="89">
        <v>7168</v>
      </c>
      <c r="AQ48" s="89">
        <v>0</v>
      </c>
      <c r="AR48" s="89">
        <v>9378611</v>
      </c>
      <c r="AS48" s="89">
        <v>7168</v>
      </c>
      <c r="AT48" s="89">
        <v>9378611</v>
      </c>
      <c r="AU48" s="89">
        <v>20</v>
      </c>
      <c r="AV48" s="89">
        <v>0</v>
      </c>
      <c r="AW48" s="89" t="s">
        <v>893</v>
      </c>
      <c r="AX48" s="89">
        <v>0</v>
      </c>
      <c r="AY48" s="89">
        <v>0</v>
      </c>
      <c r="AZ48" s="89">
        <v>0</v>
      </c>
      <c r="BA48" s="89">
        <v>0</v>
      </c>
      <c r="BB48" s="89">
        <v>0</v>
      </c>
    </row>
    <row r="49" spans="1:54">
      <c r="A49" s="89">
        <v>20201116</v>
      </c>
      <c r="B49" s="89" t="s">
        <v>117</v>
      </c>
      <c r="C49" s="99">
        <v>155779</v>
      </c>
      <c r="D49" s="99"/>
      <c r="E49" s="99">
        <v>1042778</v>
      </c>
      <c r="F49" s="99"/>
      <c r="G49" s="99" t="s">
        <v>794</v>
      </c>
      <c r="H49" s="89">
        <v>1615313</v>
      </c>
      <c r="I49" s="89">
        <v>519</v>
      </c>
      <c r="J49" s="65">
        <v>6859</v>
      </c>
      <c r="K49" s="65">
        <v>198</v>
      </c>
      <c r="L49" s="89">
        <v>1303</v>
      </c>
      <c r="N49" s="89">
        <v>487</v>
      </c>
      <c r="O49" s="89">
        <v>105481</v>
      </c>
      <c r="P49" s="89" t="s">
        <v>761</v>
      </c>
      <c r="Q49" s="100">
        <v>44151.431250000001</v>
      </c>
      <c r="R49" s="89" t="s">
        <v>894</v>
      </c>
      <c r="S49" s="100">
        <v>44151.222916666666</v>
      </c>
      <c r="T49" s="89">
        <v>723</v>
      </c>
      <c r="U49" s="89">
        <v>6859</v>
      </c>
      <c r="V49" s="89" t="s">
        <v>894</v>
      </c>
      <c r="W49" s="89">
        <v>1615313</v>
      </c>
      <c r="X49" s="89">
        <v>157309</v>
      </c>
      <c r="Y49" s="89">
        <v>1458004</v>
      </c>
      <c r="Z49" s="89">
        <v>145712</v>
      </c>
      <c r="AD49" s="89">
        <v>1188490</v>
      </c>
      <c r="AK49" s="89">
        <v>65768</v>
      </c>
      <c r="AL49" s="89">
        <v>10527</v>
      </c>
      <c r="AM49" s="89">
        <v>139150</v>
      </c>
      <c r="AN49" s="89">
        <v>10890</v>
      </c>
      <c r="AO49" s="89">
        <v>49</v>
      </c>
      <c r="AP49" s="89">
        <v>1971</v>
      </c>
      <c r="AQ49" s="89">
        <v>7318</v>
      </c>
      <c r="AR49" s="89">
        <v>1198557</v>
      </c>
      <c r="AS49" s="89">
        <v>13520</v>
      </c>
      <c r="AT49" s="89">
        <v>1198557</v>
      </c>
      <c r="AU49" s="89">
        <v>5</v>
      </c>
      <c r="AV49" s="89">
        <v>90</v>
      </c>
      <c r="AW49" s="89" t="s">
        <v>895</v>
      </c>
      <c r="AX49" s="89">
        <v>0</v>
      </c>
      <c r="AY49" s="89">
        <v>0</v>
      </c>
      <c r="AZ49" s="89">
        <v>0</v>
      </c>
      <c r="BA49" s="89">
        <v>0</v>
      </c>
      <c r="BB49" s="89">
        <v>0</v>
      </c>
    </row>
    <row r="50" spans="1:54">
      <c r="A50" s="89">
        <v>20201116</v>
      </c>
      <c r="B50" s="89" t="s">
        <v>118</v>
      </c>
      <c r="C50" s="99">
        <v>204637</v>
      </c>
      <c r="D50" s="99">
        <v>19112</v>
      </c>
      <c r="E50" s="99">
        <v>2752608</v>
      </c>
      <c r="F50" s="99">
        <v>266</v>
      </c>
      <c r="G50" s="99" t="s">
        <v>804</v>
      </c>
      <c r="H50" s="89">
        <v>2938133</v>
      </c>
      <c r="I50" s="89">
        <v>1337</v>
      </c>
      <c r="J50" s="65">
        <v>23699</v>
      </c>
      <c r="K50" s="65">
        <v>263</v>
      </c>
      <c r="M50" s="89">
        <v>118</v>
      </c>
      <c r="O50" s="89">
        <v>22362</v>
      </c>
      <c r="P50" s="89" t="s">
        <v>761</v>
      </c>
      <c r="Q50" s="100">
        <v>44150.708333333336</v>
      </c>
      <c r="R50" s="89" t="s">
        <v>896</v>
      </c>
      <c r="S50" s="100">
        <v>44150.5</v>
      </c>
      <c r="T50" s="89">
        <v>3806</v>
      </c>
      <c r="U50" s="89">
        <v>23699</v>
      </c>
      <c r="V50" s="89" t="s">
        <v>896</v>
      </c>
      <c r="X50" s="89">
        <v>221669</v>
      </c>
      <c r="Z50" s="89">
        <v>185525</v>
      </c>
      <c r="AA50" s="89">
        <v>3533</v>
      </c>
      <c r="AB50" s="89">
        <v>273</v>
      </c>
      <c r="AC50" s="89">
        <v>2938133</v>
      </c>
      <c r="AO50" s="89">
        <v>51</v>
      </c>
      <c r="AP50" s="89">
        <v>2677</v>
      </c>
      <c r="AQ50" s="89">
        <v>15325</v>
      </c>
      <c r="AR50" s="89">
        <v>2957511</v>
      </c>
      <c r="AS50" s="89">
        <v>17396</v>
      </c>
      <c r="AT50" s="89">
        <v>2957245</v>
      </c>
      <c r="AU50" s="89">
        <v>6</v>
      </c>
      <c r="AV50" s="89">
        <v>163</v>
      </c>
      <c r="AW50" s="89" t="s">
        <v>897</v>
      </c>
      <c r="AX50" s="89">
        <v>0</v>
      </c>
      <c r="AY50" s="89">
        <v>0</v>
      </c>
      <c r="AZ50" s="89">
        <v>0</v>
      </c>
      <c r="BA50" s="89">
        <v>0</v>
      </c>
      <c r="BB50" s="89">
        <v>0</v>
      </c>
    </row>
    <row r="51" spans="1:54">
      <c r="A51" s="89">
        <v>20201116</v>
      </c>
      <c r="B51" s="89" t="s">
        <v>119</v>
      </c>
      <c r="C51" s="99">
        <v>3008</v>
      </c>
      <c r="D51" s="99"/>
      <c r="E51" s="99">
        <v>198168</v>
      </c>
      <c r="F51" s="99"/>
      <c r="G51" s="99" t="s">
        <v>794</v>
      </c>
      <c r="H51" s="89">
        <v>477590</v>
      </c>
      <c r="I51" s="89">
        <v>20</v>
      </c>
      <c r="K51" s="65">
        <v>1</v>
      </c>
      <c r="O51" s="89">
        <v>2050</v>
      </c>
      <c r="P51" s="89" t="s">
        <v>76</v>
      </c>
      <c r="Q51" s="100">
        <v>44150.999305555553</v>
      </c>
      <c r="R51" s="89" t="s">
        <v>838</v>
      </c>
      <c r="S51" s="100">
        <v>44150.790972222225</v>
      </c>
      <c r="T51" s="89">
        <v>59</v>
      </c>
      <c r="V51" s="89" t="s">
        <v>838</v>
      </c>
      <c r="W51" s="89">
        <v>477590</v>
      </c>
      <c r="Z51" s="89">
        <v>3008</v>
      </c>
      <c r="AA51" s="89">
        <v>59</v>
      </c>
      <c r="AD51" s="89">
        <v>201176</v>
      </c>
      <c r="AO51" s="89">
        <v>50</v>
      </c>
      <c r="AP51" s="89">
        <v>119</v>
      </c>
      <c r="AQ51" s="89">
        <v>753</v>
      </c>
      <c r="AR51" s="89">
        <v>201176</v>
      </c>
      <c r="AS51" s="89">
        <v>2662</v>
      </c>
      <c r="AT51" s="89">
        <v>201176</v>
      </c>
      <c r="AU51" s="89">
        <v>0</v>
      </c>
      <c r="AV51" s="89">
        <v>0</v>
      </c>
      <c r="AW51" s="89" t="s">
        <v>898</v>
      </c>
      <c r="AX51" s="89">
        <v>0</v>
      </c>
      <c r="AY51" s="89">
        <v>0</v>
      </c>
      <c r="AZ51" s="89">
        <v>0</v>
      </c>
      <c r="BA51" s="89">
        <v>0</v>
      </c>
      <c r="BB51" s="89">
        <v>0</v>
      </c>
    </row>
    <row r="52" spans="1:54">
      <c r="A52" s="89">
        <v>20201116</v>
      </c>
      <c r="B52" s="89" t="s">
        <v>120</v>
      </c>
      <c r="C52" s="99">
        <v>130040</v>
      </c>
      <c r="D52" s="99"/>
      <c r="E52" s="99">
        <v>2648055</v>
      </c>
      <c r="F52" s="99"/>
      <c r="G52" s="99" t="s">
        <v>804</v>
      </c>
      <c r="H52" s="89">
        <v>2778095</v>
      </c>
      <c r="I52" s="89">
        <v>572</v>
      </c>
      <c r="J52" s="65">
        <v>9425</v>
      </c>
      <c r="M52" s="89">
        <v>84</v>
      </c>
      <c r="P52" s="89" t="s">
        <v>76</v>
      </c>
      <c r="Q52" s="100">
        <v>44150.124305555553</v>
      </c>
      <c r="R52" s="89" t="s">
        <v>899</v>
      </c>
      <c r="S52" s="100">
        <v>44149.915972222225</v>
      </c>
      <c r="T52" s="89">
        <v>2519</v>
      </c>
      <c r="U52" s="89">
        <v>9425</v>
      </c>
      <c r="V52" s="89" t="s">
        <v>899</v>
      </c>
      <c r="Z52" s="89">
        <v>130040</v>
      </c>
      <c r="AA52" s="89">
        <v>2519</v>
      </c>
      <c r="AC52" s="89">
        <v>2778095</v>
      </c>
      <c r="AO52" s="89">
        <v>53</v>
      </c>
      <c r="AP52" s="89">
        <v>2309</v>
      </c>
      <c r="AQ52" s="89">
        <v>27004</v>
      </c>
      <c r="AR52" s="89">
        <v>2778095</v>
      </c>
      <c r="AS52" s="89">
        <v>29313</v>
      </c>
      <c r="AT52" s="89">
        <v>2778095</v>
      </c>
      <c r="AU52" s="89">
        <v>0</v>
      </c>
      <c r="AV52" s="89">
        <v>144</v>
      </c>
      <c r="AW52" s="89" t="s">
        <v>900</v>
      </c>
      <c r="AX52" s="89">
        <v>0</v>
      </c>
      <c r="AY52" s="89">
        <v>0</v>
      </c>
      <c r="AZ52" s="89">
        <v>0</v>
      </c>
      <c r="BA52" s="89">
        <v>0</v>
      </c>
      <c r="BB52" s="89">
        <v>0</v>
      </c>
    </row>
    <row r="53" spans="1:54">
      <c r="A53" s="89">
        <v>20201116</v>
      </c>
      <c r="B53" s="89" t="s">
        <v>121</v>
      </c>
      <c r="C53" s="99">
        <v>334562</v>
      </c>
      <c r="D53" s="99">
        <v>17804</v>
      </c>
      <c r="E53" s="99">
        <v>2009148</v>
      </c>
      <c r="F53" s="99">
        <v>197</v>
      </c>
      <c r="G53" s="99" t="s">
        <v>804</v>
      </c>
      <c r="H53" s="89">
        <v>3893526</v>
      </c>
      <c r="I53" s="89">
        <v>2278</v>
      </c>
      <c r="J53" s="65">
        <v>14499</v>
      </c>
      <c r="K53" s="65">
        <v>456</v>
      </c>
      <c r="L53" s="89">
        <v>1666</v>
      </c>
      <c r="O53" s="89">
        <v>243841</v>
      </c>
      <c r="P53" s="89" t="s">
        <v>761</v>
      </c>
      <c r="Q53" s="100">
        <v>44151</v>
      </c>
      <c r="R53" s="89" t="s">
        <v>824</v>
      </c>
      <c r="S53" s="100">
        <v>44150.791666666664</v>
      </c>
      <c r="T53" s="89">
        <v>2764</v>
      </c>
      <c r="U53" s="89">
        <v>14499</v>
      </c>
      <c r="V53" s="89" t="s">
        <v>824</v>
      </c>
      <c r="Z53" s="89">
        <v>316758</v>
      </c>
      <c r="AA53" s="89">
        <v>2649</v>
      </c>
      <c r="AB53" s="89">
        <v>115</v>
      </c>
      <c r="AC53" s="89">
        <v>3893526</v>
      </c>
      <c r="AD53" s="89">
        <v>2325906</v>
      </c>
      <c r="AO53" s="89">
        <v>55</v>
      </c>
      <c r="AP53" s="89">
        <v>4638</v>
      </c>
      <c r="AQ53" s="89">
        <v>7909</v>
      </c>
      <c r="AR53" s="89">
        <v>2343907</v>
      </c>
      <c r="AS53" s="89">
        <v>28350</v>
      </c>
      <c r="AT53" s="89">
        <v>2343710</v>
      </c>
      <c r="AU53" s="89">
        <v>13</v>
      </c>
      <c r="AV53" s="89">
        <v>118</v>
      </c>
      <c r="AW53" s="89" t="s">
        <v>901</v>
      </c>
      <c r="AX53" s="89">
        <v>0</v>
      </c>
      <c r="AY53" s="89">
        <v>0</v>
      </c>
      <c r="AZ53" s="89">
        <v>0</v>
      </c>
      <c r="BA53" s="89">
        <v>0</v>
      </c>
      <c r="BB53" s="89">
        <v>0</v>
      </c>
    </row>
    <row r="54" spans="1:54">
      <c r="A54" s="89">
        <v>20201116</v>
      </c>
      <c r="B54" s="89" t="s">
        <v>122</v>
      </c>
      <c r="C54" s="99">
        <v>34460</v>
      </c>
      <c r="D54" s="99">
        <v>4076</v>
      </c>
      <c r="E54" s="99">
        <v>904451</v>
      </c>
      <c r="F54" s="99"/>
      <c r="G54" s="99" t="s">
        <v>308</v>
      </c>
      <c r="H54" s="89">
        <v>938911</v>
      </c>
      <c r="I54" s="89">
        <v>383</v>
      </c>
      <c r="K54" s="65">
        <v>108</v>
      </c>
      <c r="M54" s="89">
        <v>41</v>
      </c>
      <c r="O54" s="89">
        <v>23498</v>
      </c>
      <c r="P54" s="89" t="s">
        <v>76</v>
      </c>
      <c r="Q54" s="100">
        <v>44150.999305555553</v>
      </c>
      <c r="R54" s="89" t="s">
        <v>838</v>
      </c>
      <c r="S54" s="100">
        <v>44150.790972222225</v>
      </c>
      <c r="T54" s="89">
        <v>585</v>
      </c>
      <c r="V54" s="89" t="s">
        <v>838</v>
      </c>
      <c r="W54" s="89">
        <v>934835</v>
      </c>
      <c r="Z54" s="89">
        <v>30384</v>
      </c>
      <c r="AA54" s="89">
        <v>562</v>
      </c>
      <c r="AB54" s="89">
        <v>23</v>
      </c>
      <c r="AE54" s="89">
        <v>19955</v>
      </c>
      <c r="AO54" s="89">
        <v>54</v>
      </c>
      <c r="AP54" s="89">
        <v>801</v>
      </c>
      <c r="AQ54" s="89">
        <v>11231</v>
      </c>
      <c r="AR54" s="89">
        <v>938911</v>
      </c>
      <c r="AS54" s="89">
        <v>12032</v>
      </c>
      <c r="AT54" s="89">
        <v>938911</v>
      </c>
      <c r="AU54" s="89">
        <v>3</v>
      </c>
      <c r="AV54" s="89">
        <v>0</v>
      </c>
      <c r="AW54" s="89" t="s">
        <v>902</v>
      </c>
      <c r="AX54" s="89">
        <v>0</v>
      </c>
      <c r="AY54" s="89">
        <v>0</v>
      </c>
      <c r="AZ54" s="89">
        <v>0</v>
      </c>
      <c r="BA54" s="89">
        <v>0</v>
      </c>
      <c r="BB54" s="89">
        <v>0</v>
      </c>
    </row>
    <row r="55" spans="1:54">
      <c r="A55" s="89">
        <v>20201116</v>
      </c>
      <c r="B55" s="89" t="s">
        <v>123</v>
      </c>
      <c r="C55" s="99">
        <v>23193</v>
      </c>
      <c r="D55" s="99">
        <v>3308</v>
      </c>
      <c r="E55" s="99">
        <v>130208</v>
      </c>
      <c r="F55" s="99"/>
      <c r="G55" s="99" t="s">
        <v>308</v>
      </c>
      <c r="H55" s="89">
        <v>153401</v>
      </c>
      <c r="I55" s="89">
        <v>191</v>
      </c>
      <c r="J55" s="65">
        <v>576</v>
      </c>
      <c r="O55" s="89">
        <v>12902</v>
      </c>
      <c r="P55" s="89" t="s">
        <v>76</v>
      </c>
      <c r="Q55" s="100">
        <v>44151.698611111111</v>
      </c>
      <c r="R55" s="89" t="s">
        <v>903</v>
      </c>
      <c r="S55" s="100">
        <v>44151.490277777775</v>
      </c>
      <c r="T55" s="89">
        <v>144</v>
      </c>
      <c r="U55" s="89">
        <v>576</v>
      </c>
      <c r="V55" s="89" t="s">
        <v>903</v>
      </c>
      <c r="W55" s="89">
        <v>322900</v>
      </c>
      <c r="X55" s="89">
        <v>19051</v>
      </c>
      <c r="Y55" s="89">
        <v>303848</v>
      </c>
      <c r="Z55" s="89">
        <v>19885</v>
      </c>
      <c r="AD55" s="89">
        <v>148451</v>
      </c>
      <c r="AO55" s="89">
        <v>56</v>
      </c>
      <c r="AP55" s="89">
        <v>699</v>
      </c>
      <c r="AQ55" s="89">
        <v>0</v>
      </c>
      <c r="AR55" s="89">
        <v>153401</v>
      </c>
      <c r="AS55" s="89">
        <v>699</v>
      </c>
      <c r="AT55" s="89">
        <v>153401</v>
      </c>
      <c r="AU55" s="89">
        <v>0</v>
      </c>
      <c r="AV55" s="89">
        <v>-4</v>
      </c>
      <c r="AW55" s="89" t="s">
        <v>904</v>
      </c>
      <c r="AX55" s="89">
        <v>0</v>
      </c>
      <c r="AY55" s="89">
        <v>0</v>
      </c>
      <c r="AZ55" s="89">
        <v>0</v>
      </c>
      <c r="BA55" s="89">
        <v>0</v>
      </c>
      <c r="BB55" s="89">
        <v>0</v>
      </c>
    </row>
  </sheetData>
  <sortState xmlns:xlrd2="http://schemas.microsoft.com/office/spreadsheetml/2017/richdata2" ref="B5:BA56">
    <sortCondition ref="B5:B56"/>
  </sortState>
  <conditionalFormatting sqref="A3:BC3">
    <cfRule type="containsText" dxfId="1" priority="2" operator="containsText" text="FALSE">
      <formula>NOT(ISERROR(SEARCH("FALSE",A3)))</formula>
    </cfRule>
  </conditionalFormatting>
  <conditionalFormatting sqref="A3:XFD3">
    <cfRule type="cellIs" dxfId="0" priority="1" operator="equal">
      <formula>"""FALSE"""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DCD9-46D8-421B-8B65-38BD8CCD6C5B}">
  <dimension ref="A1:S501"/>
  <sheetViews>
    <sheetView workbookViewId="0">
      <selection sqref="A1:S500"/>
    </sheetView>
  </sheetViews>
  <sheetFormatPr baseColWidth="10" defaultColWidth="9.1640625" defaultRowHeight="15"/>
  <cols>
    <col min="1" max="17" width="13.5" style="23" customWidth="1"/>
    <col min="18" max="16384" width="9.1640625" style="23"/>
  </cols>
  <sheetData>
    <row r="1" spans="1:19">
      <c r="A1" s="23" t="s">
        <v>0</v>
      </c>
      <c r="B1" s="23" t="s">
        <v>352</v>
      </c>
      <c r="C1" s="23" t="s">
        <v>353</v>
      </c>
      <c r="D1" s="23" t="s">
        <v>354</v>
      </c>
      <c r="E1" s="23" t="s">
        <v>355</v>
      </c>
      <c r="F1" s="23" t="s">
        <v>356</v>
      </c>
      <c r="G1" s="23" t="s">
        <v>357</v>
      </c>
      <c r="H1" s="23" t="s">
        <v>358</v>
      </c>
      <c r="I1" s="23" t="s">
        <v>359</v>
      </c>
      <c r="J1" s="23" t="s">
        <v>360</v>
      </c>
      <c r="K1" s="23" t="s">
        <v>361</v>
      </c>
      <c r="L1" s="23" t="s">
        <v>362</v>
      </c>
      <c r="M1" s="23" t="s">
        <v>363</v>
      </c>
      <c r="N1" s="23" t="s">
        <v>364</v>
      </c>
      <c r="O1" s="23" t="s">
        <v>365</v>
      </c>
      <c r="P1" s="23" t="s">
        <v>366</v>
      </c>
      <c r="Q1" s="23" t="s">
        <v>367</v>
      </c>
      <c r="R1" s="23" t="s">
        <v>906</v>
      </c>
      <c r="S1" s="23" t="s">
        <v>907</v>
      </c>
    </row>
    <row r="2" spans="1:19">
      <c r="A2" s="23">
        <v>1</v>
      </c>
      <c r="B2" s="23">
        <v>0</v>
      </c>
      <c r="C2" s="23">
        <v>35</v>
      </c>
      <c r="D2" s="23">
        <v>35</v>
      </c>
      <c r="E2" s="23">
        <v>402</v>
      </c>
      <c r="F2" s="23">
        <v>35035000402</v>
      </c>
      <c r="G2" s="23">
        <v>4.0199999999999996</v>
      </c>
      <c r="H2" s="23" t="s">
        <v>368</v>
      </c>
      <c r="I2" s="23" t="s">
        <v>369</v>
      </c>
      <c r="J2" s="23" t="s">
        <v>370</v>
      </c>
      <c r="K2" s="23">
        <v>34101843</v>
      </c>
      <c r="L2" s="23">
        <v>3344</v>
      </c>
      <c r="M2" s="23">
        <v>32.855800000000002</v>
      </c>
      <c r="N2" s="23">
        <v>-105.9412659</v>
      </c>
      <c r="O2" s="23">
        <v>0</v>
      </c>
      <c r="P2" s="23">
        <v>35035000402</v>
      </c>
      <c r="Q2" s="23">
        <v>53</v>
      </c>
      <c r="R2" s="23">
        <v>0.31109555565992603</v>
      </c>
      <c r="S2" s="23">
        <v>3.2853011114999998E-3</v>
      </c>
    </row>
    <row r="3" spans="1:19">
      <c r="A3" s="23">
        <v>2</v>
      </c>
      <c r="B3" s="23">
        <v>1</v>
      </c>
      <c r="C3" s="23">
        <v>35</v>
      </c>
      <c r="D3" s="23">
        <v>35</v>
      </c>
      <c r="E3" s="23">
        <v>500</v>
      </c>
      <c r="F3" s="23">
        <v>35035000500</v>
      </c>
      <c r="G3" s="23">
        <v>5</v>
      </c>
      <c r="H3" s="23" t="s">
        <v>371</v>
      </c>
      <c r="I3" s="23" t="s">
        <v>369</v>
      </c>
      <c r="J3" s="23" t="s">
        <v>370</v>
      </c>
      <c r="K3" s="23">
        <v>99514245</v>
      </c>
      <c r="L3" s="23">
        <v>27856</v>
      </c>
      <c r="M3" s="23">
        <v>32.905390599999997</v>
      </c>
      <c r="N3" s="23">
        <v>-105.99590070000001</v>
      </c>
      <c r="O3" s="23">
        <v>0</v>
      </c>
      <c r="P3" s="23">
        <v>35035000500</v>
      </c>
      <c r="Q3" s="23">
        <v>51</v>
      </c>
      <c r="R3" s="23">
        <v>0.56364010539345699</v>
      </c>
      <c r="S3" s="23">
        <v>9.5934595694999996E-3</v>
      </c>
    </row>
    <row r="4" spans="1:19">
      <c r="A4" s="23">
        <v>3</v>
      </c>
      <c r="B4" s="23">
        <v>2</v>
      </c>
      <c r="C4" s="23">
        <v>35</v>
      </c>
      <c r="D4" s="23">
        <v>17</v>
      </c>
      <c r="E4" s="23">
        <v>964400</v>
      </c>
      <c r="F4" s="23">
        <v>35017964400</v>
      </c>
      <c r="G4" s="23">
        <v>9644</v>
      </c>
      <c r="H4" s="23" t="s">
        <v>372</v>
      </c>
      <c r="I4" s="23" t="s">
        <v>369</v>
      </c>
      <c r="J4" s="23" t="s">
        <v>370</v>
      </c>
      <c r="K4" s="23">
        <v>13454961</v>
      </c>
      <c r="L4" s="23">
        <v>34796</v>
      </c>
      <c r="M4" s="23">
        <v>32.7637231</v>
      </c>
      <c r="N4" s="23">
        <v>-108.27467179999999</v>
      </c>
      <c r="O4" s="23">
        <v>0</v>
      </c>
      <c r="P4" s="23">
        <v>35017964400</v>
      </c>
      <c r="Q4" s="23">
        <v>40</v>
      </c>
      <c r="R4" s="23">
        <v>0.23063661697086099</v>
      </c>
      <c r="S4" s="23">
        <v>1.2981622444999999E-3</v>
      </c>
    </row>
    <row r="5" spans="1:19">
      <c r="A5" s="23">
        <v>4</v>
      </c>
      <c r="B5" s="23">
        <v>3</v>
      </c>
      <c r="C5" s="23">
        <v>35</v>
      </c>
      <c r="D5" s="23">
        <v>17</v>
      </c>
      <c r="E5" s="23">
        <v>964600</v>
      </c>
      <c r="F5" s="23">
        <v>35017964600</v>
      </c>
      <c r="G5" s="23">
        <v>9646</v>
      </c>
      <c r="H5" s="23" t="s">
        <v>373</v>
      </c>
      <c r="I5" s="23" t="s">
        <v>369</v>
      </c>
      <c r="J5" s="23" t="s">
        <v>370</v>
      </c>
      <c r="K5" s="23">
        <v>1057723540</v>
      </c>
      <c r="L5" s="23">
        <v>1685620</v>
      </c>
      <c r="M5" s="23">
        <v>32.704978500000003</v>
      </c>
      <c r="N5" s="23">
        <v>-107.9268179</v>
      </c>
      <c r="O5" s="23">
        <v>0</v>
      </c>
      <c r="P5" s="23">
        <v>35017964600</v>
      </c>
      <c r="Q5" s="23">
        <v>23</v>
      </c>
      <c r="R5" s="23">
        <v>1.8506827276826201</v>
      </c>
      <c r="S5" s="23">
        <v>0.101885429086502</v>
      </c>
    </row>
    <row r="6" spans="1:19">
      <c r="A6" s="23">
        <v>5</v>
      </c>
      <c r="B6" s="23">
        <v>4</v>
      </c>
      <c r="C6" s="23">
        <v>35</v>
      </c>
      <c r="D6" s="23">
        <v>17</v>
      </c>
      <c r="E6" s="23">
        <v>964100</v>
      </c>
      <c r="F6" s="23">
        <v>35017964100</v>
      </c>
      <c r="G6" s="23">
        <v>9641</v>
      </c>
      <c r="H6" s="23" t="s">
        <v>374</v>
      </c>
      <c r="I6" s="23" t="s">
        <v>369</v>
      </c>
      <c r="J6" s="23" t="s">
        <v>370</v>
      </c>
      <c r="K6" s="23">
        <v>2957965102</v>
      </c>
      <c r="L6" s="23">
        <v>5906844</v>
      </c>
      <c r="M6" s="23">
        <v>33.004538599999997</v>
      </c>
      <c r="N6" s="23">
        <v>-108.2078178</v>
      </c>
      <c r="O6" s="23">
        <v>0</v>
      </c>
      <c r="P6" s="23">
        <v>35017964100</v>
      </c>
      <c r="Q6" s="23">
        <v>11</v>
      </c>
      <c r="R6" s="23">
        <v>3.1315971060541501</v>
      </c>
      <c r="S6" s="23">
        <v>0.28600442375100299</v>
      </c>
    </row>
    <row r="7" spans="1:19">
      <c r="A7" s="23">
        <v>6</v>
      </c>
      <c r="B7" s="23">
        <v>5</v>
      </c>
      <c r="C7" s="23">
        <v>35</v>
      </c>
      <c r="D7" s="23">
        <v>17</v>
      </c>
      <c r="E7" s="23">
        <v>964700</v>
      </c>
      <c r="F7" s="23">
        <v>35017964700</v>
      </c>
      <c r="G7" s="23">
        <v>9647</v>
      </c>
      <c r="H7" s="23" t="s">
        <v>375</v>
      </c>
      <c r="I7" s="23" t="s">
        <v>369</v>
      </c>
      <c r="J7" s="23" t="s">
        <v>370</v>
      </c>
      <c r="K7" s="23">
        <v>160959451</v>
      </c>
      <c r="L7" s="23">
        <v>203673</v>
      </c>
      <c r="M7" s="23">
        <v>32.758054600000001</v>
      </c>
      <c r="N7" s="23">
        <v>-108.2643356</v>
      </c>
      <c r="O7" s="23">
        <v>0</v>
      </c>
      <c r="P7" s="23">
        <v>35017964700</v>
      </c>
      <c r="Q7" s="23">
        <v>82</v>
      </c>
      <c r="R7" s="23">
        <v>1.09241233250773</v>
      </c>
      <c r="S7" s="23">
        <v>1.5511401829501E-2</v>
      </c>
    </row>
    <row r="8" spans="1:19">
      <c r="A8" s="23">
        <v>7</v>
      </c>
      <c r="B8" s="23">
        <v>6</v>
      </c>
      <c r="C8" s="23">
        <v>35</v>
      </c>
      <c r="D8" s="23">
        <v>17</v>
      </c>
      <c r="E8" s="23">
        <v>964300</v>
      </c>
      <c r="F8" s="23">
        <v>35017964300</v>
      </c>
      <c r="G8" s="23">
        <v>9643</v>
      </c>
      <c r="H8" s="23" t="s">
        <v>376</v>
      </c>
      <c r="I8" s="23" t="s">
        <v>369</v>
      </c>
      <c r="J8" s="23" t="s">
        <v>370</v>
      </c>
      <c r="K8" s="23">
        <v>23581480</v>
      </c>
      <c r="L8" s="23">
        <v>12074</v>
      </c>
      <c r="M8" s="23">
        <v>32.785806600000001</v>
      </c>
      <c r="N8" s="23">
        <v>-108.2957064</v>
      </c>
      <c r="O8" s="23">
        <v>0</v>
      </c>
      <c r="P8" s="23">
        <v>35017964300</v>
      </c>
      <c r="Q8" s="23">
        <v>68</v>
      </c>
      <c r="R8" s="23">
        <v>0.30888521096460603</v>
      </c>
      <c r="S8" s="23">
        <v>2.2710103054999998E-3</v>
      </c>
    </row>
    <row r="9" spans="1:19">
      <c r="A9" s="23">
        <v>8</v>
      </c>
      <c r="B9" s="23">
        <v>7</v>
      </c>
      <c r="C9" s="23">
        <v>35</v>
      </c>
      <c r="D9" s="23">
        <v>17</v>
      </c>
      <c r="E9" s="23">
        <v>964800</v>
      </c>
      <c r="F9" s="23">
        <v>35017964800</v>
      </c>
      <c r="G9" s="23">
        <v>9648</v>
      </c>
      <c r="H9" s="23" t="s">
        <v>377</v>
      </c>
      <c r="I9" s="23" t="s">
        <v>369</v>
      </c>
      <c r="J9" s="23" t="s">
        <v>370</v>
      </c>
      <c r="K9" s="23">
        <v>2651806676</v>
      </c>
      <c r="L9" s="23">
        <v>4089528</v>
      </c>
      <c r="M9" s="23">
        <v>32.266165299999997</v>
      </c>
      <c r="N9" s="23">
        <v>-108.348258</v>
      </c>
      <c r="O9" s="23">
        <v>0</v>
      </c>
      <c r="P9" s="23">
        <v>35017964800</v>
      </c>
      <c r="Q9" s="23">
        <v>18</v>
      </c>
      <c r="R9" s="23">
        <v>2.9684541718588902</v>
      </c>
      <c r="S9" s="23">
        <v>0.254233155850002</v>
      </c>
    </row>
    <row r="10" spans="1:19">
      <c r="A10" s="23">
        <v>9</v>
      </c>
      <c r="B10" s="23">
        <v>8</v>
      </c>
      <c r="C10" s="23">
        <v>35</v>
      </c>
      <c r="D10" s="23">
        <v>17</v>
      </c>
      <c r="E10" s="23">
        <v>964500</v>
      </c>
      <c r="F10" s="23">
        <v>35017964500</v>
      </c>
      <c r="G10" s="23">
        <v>9645</v>
      </c>
      <c r="H10" s="23" t="s">
        <v>378</v>
      </c>
      <c r="I10" s="23" t="s">
        <v>369</v>
      </c>
      <c r="J10" s="23" t="s">
        <v>370</v>
      </c>
      <c r="K10" s="23">
        <v>60023064</v>
      </c>
      <c r="L10" s="23">
        <v>179714</v>
      </c>
      <c r="M10" s="23">
        <v>32.790467499999998</v>
      </c>
      <c r="N10" s="23">
        <v>-108.16256850000001</v>
      </c>
      <c r="O10" s="23">
        <v>0</v>
      </c>
      <c r="P10" s="23">
        <v>35017964500</v>
      </c>
      <c r="Q10" s="23">
        <v>35</v>
      </c>
      <c r="R10" s="23">
        <v>0.46911632385308999</v>
      </c>
      <c r="S10" s="23">
        <v>5.7953900554999997E-3</v>
      </c>
    </row>
    <row r="11" spans="1:19">
      <c r="A11" s="23">
        <v>10</v>
      </c>
      <c r="B11" s="23">
        <v>9</v>
      </c>
      <c r="C11" s="23">
        <v>35</v>
      </c>
      <c r="D11" s="23">
        <v>17</v>
      </c>
      <c r="E11" s="23">
        <v>964200</v>
      </c>
      <c r="F11" s="23">
        <v>35017964200</v>
      </c>
      <c r="G11" s="23">
        <v>9642</v>
      </c>
      <c r="H11" s="23" t="s">
        <v>379</v>
      </c>
      <c r="I11" s="23" t="s">
        <v>369</v>
      </c>
      <c r="J11" s="23" t="s">
        <v>370</v>
      </c>
      <c r="K11" s="23">
        <v>3335047330</v>
      </c>
      <c r="L11" s="23">
        <v>3237283</v>
      </c>
      <c r="M11" s="23">
        <v>32.826767500000003</v>
      </c>
      <c r="N11" s="23">
        <v>-108.7554152</v>
      </c>
      <c r="O11" s="23">
        <v>0</v>
      </c>
      <c r="P11" s="23">
        <v>35017964200</v>
      </c>
      <c r="Q11" s="23">
        <v>8</v>
      </c>
      <c r="R11" s="23">
        <v>2.8690393267462402</v>
      </c>
      <c r="S11" s="23">
        <v>0.32162276320099598</v>
      </c>
    </row>
    <row r="12" spans="1:19">
      <c r="A12" s="23">
        <v>11</v>
      </c>
      <c r="B12" s="23">
        <v>10</v>
      </c>
      <c r="C12" s="23">
        <v>35</v>
      </c>
      <c r="D12" s="23">
        <v>35</v>
      </c>
      <c r="E12" s="23">
        <v>601</v>
      </c>
      <c r="F12" s="23">
        <v>35035000601</v>
      </c>
      <c r="G12" s="23">
        <v>6.01</v>
      </c>
      <c r="H12" s="23" t="s">
        <v>380</v>
      </c>
      <c r="I12" s="23" t="s">
        <v>369</v>
      </c>
      <c r="J12" s="23" t="s">
        <v>370</v>
      </c>
      <c r="K12" s="23">
        <v>1692179217</v>
      </c>
      <c r="L12" s="23">
        <v>3105774</v>
      </c>
      <c r="M12" s="23">
        <v>32.659722799999997</v>
      </c>
      <c r="N12" s="23">
        <v>-106.1729054</v>
      </c>
      <c r="O12" s="23">
        <v>0</v>
      </c>
      <c r="P12" s="23">
        <v>35035000601</v>
      </c>
      <c r="Q12" s="23">
        <v>19</v>
      </c>
      <c r="R12" s="23">
        <v>2.01824691030696</v>
      </c>
      <c r="S12" s="23">
        <v>0.162909475033999</v>
      </c>
    </row>
    <row r="13" spans="1:19">
      <c r="A13" s="23">
        <v>12</v>
      </c>
      <c r="B13" s="23">
        <v>11</v>
      </c>
      <c r="C13" s="23">
        <v>35</v>
      </c>
      <c r="D13" s="23">
        <v>35</v>
      </c>
      <c r="E13" s="23">
        <v>602</v>
      </c>
      <c r="F13" s="23">
        <v>35035000602</v>
      </c>
      <c r="G13" s="23">
        <v>6.02</v>
      </c>
      <c r="H13" s="23" t="s">
        <v>381</v>
      </c>
      <c r="I13" s="23" t="s">
        <v>369</v>
      </c>
      <c r="J13" s="23" t="s">
        <v>370</v>
      </c>
      <c r="K13" s="23">
        <v>481168908</v>
      </c>
      <c r="L13" s="23">
        <v>1115504</v>
      </c>
      <c r="M13" s="23">
        <v>32.787478999999998</v>
      </c>
      <c r="N13" s="23">
        <v>-105.9701989</v>
      </c>
      <c r="O13" s="23">
        <v>0</v>
      </c>
      <c r="P13" s="23">
        <v>35035000602</v>
      </c>
      <c r="Q13" s="23">
        <v>8</v>
      </c>
      <c r="R13" s="23">
        <v>1.6229369560921101</v>
      </c>
      <c r="S13" s="23">
        <v>4.6429358114001E-2</v>
      </c>
    </row>
    <row r="14" spans="1:19">
      <c r="A14" s="23">
        <v>13</v>
      </c>
      <c r="B14" s="23">
        <v>12</v>
      </c>
      <c r="C14" s="23">
        <v>35</v>
      </c>
      <c r="D14" s="23">
        <v>35</v>
      </c>
      <c r="E14" s="23">
        <v>603</v>
      </c>
      <c r="F14" s="23">
        <v>35035000603</v>
      </c>
      <c r="G14" s="23">
        <v>6.03</v>
      </c>
      <c r="H14" s="23" t="s">
        <v>382</v>
      </c>
      <c r="I14" s="23" t="s">
        <v>369</v>
      </c>
      <c r="J14" s="23" t="s">
        <v>370</v>
      </c>
      <c r="K14" s="23">
        <v>65678904</v>
      </c>
      <c r="L14" s="23">
        <v>75204</v>
      </c>
      <c r="M14" s="23">
        <v>32.987778800000001</v>
      </c>
      <c r="N14" s="23">
        <v>-105.9192482</v>
      </c>
      <c r="O14" s="23">
        <v>0</v>
      </c>
      <c r="P14" s="23">
        <v>35035000603</v>
      </c>
      <c r="Q14" s="23">
        <v>16</v>
      </c>
      <c r="R14" s="23">
        <v>0.50118694727826396</v>
      </c>
      <c r="S14" s="23">
        <v>6.3432669795000004E-3</v>
      </c>
    </row>
    <row r="15" spans="1:19">
      <c r="A15" s="23">
        <v>14</v>
      </c>
      <c r="B15" s="23">
        <v>13</v>
      </c>
      <c r="C15" s="23">
        <v>35</v>
      </c>
      <c r="D15" s="23">
        <v>35</v>
      </c>
      <c r="E15" s="23">
        <v>401</v>
      </c>
      <c r="F15" s="23">
        <v>35035000401</v>
      </c>
      <c r="G15" s="23">
        <v>4.01</v>
      </c>
      <c r="H15" s="23" t="s">
        <v>383</v>
      </c>
      <c r="I15" s="23" t="s">
        <v>369</v>
      </c>
      <c r="J15" s="23" t="s">
        <v>370</v>
      </c>
      <c r="K15" s="23">
        <v>4450521</v>
      </c>
      <c r="L15" s="23">
        <v>754</v>
      </c>
      <c r="M15" s="23">
        <v>32.8977754</v>
      </c>
      <c r="N15" s="23">
        <v>-105.92527579999999</v>
      </c>
      <c r="O15" s="23">
        <v>0</v>
      </c>
      <c r="P15" s="23">
        <v>35035000401</v>
      </c>
      <c r="Q15" s="23">
        <v>48</v>
      </c>
      <c r="R15" s="23">
        <v>0.12585227942980401</v>
      </c>
      <c r="S15" s="23">
        <v>4.289923385E-4</v>
      </c>
    </row>
    <row r="16" spans="1:19">
      <c r="A16" s="23">
        <v>15</v>
      </c>
      <c r="B16" s="23">
        <v>14</v>
      </c>
      <c r="C16" s="23">
        <v>35</v>
      </c>
      <c r="D16" s="23">
        <v>35</v>
      </c>
      <c r="E16" s="23">
        <v>100</v>
      </c>
      <c r="F16" s="23">
        <v>35035000100</v>
      </c>
      <c r="G16" s="23">
        <v>1</v>
      </c>
      <c r="H16" s="23" t="s">
        <v>384</v>
      </c>
      <c r="I16" s="23" t="s">
        <v>369</v>
      </c>
      <c r="J16" s="23" t="s">
        <v>370</v>
      </c>
      <c r="K16" s="23">
        <v>2061039</v>
      </c>
      <c r="L16" s="23">
        <v>627</v>
      </c>
      <c r="M16" s="23">
        <v>32.896548799999998</v>
      </c>
      <c r="N16" s="23">
        <v>-105.9506418</v>
      </c>
      <c r="O16" s="23">
        <v>0</v>
      </c>
      <c r="P16" s="23">
        <v>35035000100</v>
      </c>
      <c r="Q16" s="23">
        <v>19</v>
      </c>
      <c r="R16" s="23">
        <v>7.7297141072200995E-2</v>
      </c>
      <c r="S16" s="23">
        <v>1.9868840349999999E-4</v>
      </c>
    </row>
    <row r="17" spans="1:19">
      <c r="A17" s="23">
        <v>16</v>
      </c>
      <c r="B17" s="23">
        <v>15</v>
      </c>
      <c r="C17" s="23">
        <v>35</v>
      </c>
      <c r="D17" s="23">
        <v>35</v>
      </c>
      <c r="E17" s="23">
        <v>200</v>
      </c>
      <c r="F17" s="23">
        <v>35035000200</v>
      </c>
      <c r="G17" s="23">
        <v>2</v>
      </c>
      <c r="H17" s="23" t="s">
        <v>385</v>
      </c>
      <c r="I17" s="23" t="s">
        <v>369</v>
      </c>
      <c r="J17" s="23" t="s">
        <v>370</v>
      </c>
      <c r="K17" s="23">
        <v>1372391</v>
      </c>
      <c r="L17" s="23">
        <v>0</v>
      </c>
      <c r="M17" s="23">
        <v>32.903977699999999</v>
      </c>
      <c r="N17" s="23">
        <v>-105.9525455</v>
      </c>
      <c r="O17" s="23">
        <v>0</v>
      </c>
      <c r="P17" s="23">
        <v>35035000200</v>
      </c>
      <c r="Q17" s="23">
        <v>17</v>
      </c>
      <c r="R17" s="23">
        <v>4.8418763696214999E-2</v>
      </c>
      <c r="S17" s="23">
        <v>1.3227285949999999E-4</v>
      </c>
    </row>
    <row r="18" spans="1:19">
      <c r="A18" s="23">
        <v>17</v>
      </c>
      <c r="B18" s="23">
        <v>16</v>
      </c>
      <c r="C18" s="23">
        <v>35</v>
      </c>
      <c r="D18" s="23">
        <v>35</v>
      </c>
      <c r="E18" s="23">
        <v>940000</v>
      </c>
      <c r="F18" s="23">
        <v>35035940000</v>
      </c>
      <c r="G18" s="23">
        <v>9400</v>
      </c>
      <c r="H18" s="23" t="s">
        <v>386</v>
      </c>
      <c r="I18" s="23" t="s">
        <v>369</v>
      </c>
      <c r="J18" s="23" t="s">
        <v>370</v>
      </c>
      <c r="K18" s="23">
        <v>1860053966</v>
      </c>
      <c r="L18" s="23">
        <v>1470265</v>
      </c>
      <c r="M18" s="23">
        <v>33.176134699999999</v>
      </c>
      <c r="N18" s="23">
        <v>-105.5832417</v>
      </c>
      <c r="O18" s="23">
        <v>0</v>
      </c>
      <c r="P18" s="23">
        <v>35035940000</v>
      </c>
      <c r="Q18" s="23">
        <v>255</v>
      </c>
      <c r="R18" s="23">
        <v>2.0286478445157199</v>
      </c>
      <c r="S18" s="23">
        <v>0.179965761353998</v>
      </c>
    </row>
    <row r="19" spans="1:19">
      <c r="A19" s="23">
        <v>18</v>
      </c>
      <c r="B19" s="23">
        <v>17</v>
      </c>
      <c r="C19" s="23">
        <v>35</v>
      </c>
      <c r="D19" s="23">
        <v>35</v>
      </c>
      <c r="E19" s="23">
        <v>700</v>
      </c>
      <c r="F19" s="23">
        <v>35035000700</v>
      </c>
      <c r="G19" s="23">
        <v>7</v>
      </c>
      <c r="H19" s="23" t="s">
        <v>387</v>
      </c>
      <c r="I19" s="23" t="s">
        <v>369</v>
      </c>
      <c r="J19" s="23" t="s">
        <v>370</v>
      </c>
      <c r="K19" s="23">
        <v>2220600554</v>
      </c>
      <c r="L19" s="23">
        <v>8317007</v>
      </c>
      <c r="M19" s="23">
        <v>33.149505900000001</v>
      </c>
      <c r="N19" s="23">
        <v>-106.1209176</v>
      </c>
      <c r="O19" s="23">
        <v>0</v>
      </c>
      <c r="P19" s="23">
        <v>35035000700</v>
      </c>
      <c r="Q19" s="23">
        <v>69</v>
      </c>
      <c r="R19" s="23">
        <v>2.11101697592902</v>
      </c>
      <c r="S19" s="23">
        <v>0.215413067747003</v>
      </c>
    </row>
    <row r="20" spans="1:19">
      <c r="A20" s="23">
        <v>19</v>
      </c>
      <c r="B20" s="23">
        <v>18</v>
      </c>
      <c r="C20" s="23">
        <v>35</v>
      </c>
      <c r="D20" s="23">
        <v>35</v>
      </c>
      <c r="E20" s="23">
        <v>306</v>
      </c>
      <c r="F20" s="23">
        <v>35035000306</v>
      </c>
      <c r="G20" s="23">
        <v>3.06</v>
      </c>
      <c r="H20" s="23" t="s">
        <v>388</v>
      </c>
      <c r="I20" s="23" t="s">
        <v>369</v>
      </c>
      <c r="J20" s="23" t="s">
        <v>370</v>
      </c>
      <c r="K20" s="23">
        <v>3793666</v>
      </c>
      <c r="L20" s="23">
        <v>0</v>
      </c>
      <c r="M20" s="23">
        <v>32.911143600000003</v>
      </c>
      <c r="N20" s="23">
        <v>-105.9236133</v>
      </c>
      <c r="O20" s="23">
        <v>0</v>
      </c>
      <c r="P20" s="23">
        <v>35035000306</v>
      </c>
      <c r="Q20" s="23">
        <v>45</v>
      </c>
      <c r="R20" s="23">
        <v>0.108918612583479</v>
      </c>
      <c r="S20" s="23">
        <v>3.6566809249999999E-4</v>
      </c>
    </row>
    <row r="21" spans="1:19">
      <c r="A21" s="23">
        <v>20</v>
      </c>
      <c r="B21" s="23">
        <v>19</v>
      </c>
      <c r="C21" s="23">
        <v>35</v>
      </c>
      <c r="D21" s="23">
        <v>35</v>
      </c>
      <c r="E21" s="23">
        <v>304</v>
      </c>
      <c r="F21" s="23">
        <v>35035000304</v>
      </c>
      <c r="G21" s="23">
        <v>3.04</v>
      </c>
      <c r="H21" s="23" t="s">
        <v>389</v>
      </c>
      <c r="I21" s="23" t="s">
        <v>369</v>
      </c>
      <c r="J21" s="23" t="s">
        <v>370</v>
      </c>
      <c r="K21" s="23">
        <v>13379442</v>
      </c>
      <c r="L21" s="23">
        <v>0</v>
      </c>
      <c r="M21" s="23">
        <v>32.937802699999999</v>
      </c>
      <c r="N21" s="23">
        <v>-105.94411959999999</v>
      </c>
      <c r="O21" s="23">
        <v>0</v>
      </c>
      <c r="P21" s="23">
        <v>35035000304</v>
      </c>
      <c r="Q21" s="23">
        <v>36</v>
      </c>
      <c r="R21" s="23">
        <v>0.24744088795331001</v>
      </c>
      <c r="S21" s="23">
        <v>1.290015454E-3</v>
      </c>
    </row>
    <row r="22" spans="1:19">
      <c r="A22" s="23">
        <v>21</v>
      </c>
      <c r="B22" s="23">
        <v>20</v>
      </c>
      <c r="C22" s="23">
        <v>35</v>
      </c>
      <c r="D22" s="23">
        <v>35</v>
      </c>
      <c r="E22" s="23">
        <v>902</v>
      </c>
      <c r="F22" s="23">
        <v>35035000902</v>
      </c>
      <c r="G22" s="23">
        <v>9.02</v>
      </c>
      <c r="H22" s="23" t="s">
        <v>390</v>
      </c>
      <c r="I22" s="23" t="s">
        <v>369</v>
      </c>
      <c r="J22" s="23" t="s">
        <v>370</v>
      </c>
      <c r="K22" s="23">
        <v>9947534585</v>
      </c>
      <c r="L22" s="23">
        <v>22542047</v>
      </c>
      <c r="M22" s="23">
        <v>32.3570031</v>
      </c>
      <c r="N22" s="23">
        <v>-105.6052627</v>
      </c>
      <c r="O22" s="23">
        <v>0</v>
      </c>
      <c r="P22" s="23">
        <v>35035000902</v>
      </c>
      <c r="Q22" s="23">
        <v>1734</v>
      </c>
      <c r="R22" s="23">
        <v>5.2610791915936499</v>
      </c>
      <c r="S22" s="23">
        <v>0.95505294310949695</v>
      </c>
    </row>
    <row r="23" spans="1:19">
      <c r="A23" s="23">
        <v>22</v>
      </c>
      <c r="B23" s="23">
        <v>21</v>
      </c>
      <c r="C23" s="23">
        <v>35</v>
      </c>
      <c r="D23" s="23">
        <v>35</v>
      </c>
      <c r="E23" s="23">
        <v>303</v>
      </c>
      <c r="F23" s="23">
        <v>35035000303</v>
      </c>
      <c r="G23" s="23">
        <v>3.03</v>
      </c>
      <c r="H23" s="23" t="s">
        <v>391</v>
      </c>
      <c r="I23" s="23" t="s">
        <v>369</v>
      </c>
      <c r="J23" s="23" t="s">
        <v>370</v>
      </c>
      <c r="K23" s="23">
        <v>1771283</v>
      </c>
      <c r="L23" s="23">
        <v>0</v>
      </c>
      <c r="M23" s="23">
        <v>32.918793899999997</v>
      </c>
      <c r="N23" s="23">
        <v>-105.9463749</v>
      </c>
      <c r="O23" s="23">
        <v>0</v>
      </c>
      <c r="P23" s="23">
        <v>35035000303</v>
      </c>
      <c r="Q23" s="23">
        <v>38</v>
      </c>
      <c r="R23" s="23">
        <v>6.8359473280295999E-2</v>
      </c>
      <c r="S23" s="23">
        <v>1.70747463E-4</v>
      </c>
    </row>
    <row r="24" spans="1:19">
      <c r="A24" s="23">
        <v>23</v>
      </c>
      <c r="B24" s="23">
        <v>22</v>
      </c>
      <c r="C24" s="23">
        <v>35</v>
      </c>
      <c r="D24" s="23">
        <v>35</v>
      </c>
      <c r="E24" s="23">
        <v>305</v>
      </c>
      <c r="F24" s="23">
        <v>35035000305</v>
      </c>
      <c r="G24" s="23">
        <v>3.05</v>
      </c>
      <c r="H24" s="23" t="s">
        <v>392</v>
      </c>
      <c r="I24" s="23" t="s">
        <v>369</v>
      </c>
      <c r="J24" s="23" t="s">
        <v>370</v>
      </c>
      <c r="K24" s="23">
        <v>2266920</v>
      </c>
      <c r="L24" s="23">
        <v>2549</v>
      </c>
      <c r="M24" s="23">
        <v>32.910522899999997</v>
      </c>
      <c r="N24" s="23">
        <v>-105.9471331</v>
      </c>
      <c r="O24" s="23">
        <v>0</v>
      </c>
      <c r="P24" s="23">
        <v>35035000305</v>
      </c>
      <c r="Q24" s="23">
        <v>39</v>
      </c>
      <c r="R24" s="23">
        <v>7.8636807400286002E-2</v>
      </c>
      <c r="S24" s="23">
        <v>2.1875052100000001E-4</v>
      </c>
    </row>
    <row r="25" spans="1:19">
      <c r="A25" s="23">
        <v>24</v>
      </c>
      <c r="B25" s="23">
        <v>23</v>
      </c>
      <c r="C25" s="23">
        <v>35</v>
      </c>
      <c r="D25" s="23">
        <v>35</v>
      </c>
      <c r="E25" s="23">
        <v>901</v>
      </c>
      <c r="F25" s="23">
        <v>35035000901</v>
      </c>
      <c r="G25" s="23">
        <v>9.01</v>
      </c>
      <c r="H25" s="23" t="s">
        <v>393</v>
      </c>
      <c r="I25" s="23" t="s">
        <v>369</v>
      </c>
      <c r="J25" s="23" t="s">
        <v>370</v>
      </c>
      <c r="K25" s="23">
        <v>698204861</v>
      </c>
      <c r="L25" s="23">
        <v>357960</v>
      </c>
      <c r="M25" s="23">
        <v>32.940860299999997</v>
      </c>
      <c r="N25" s="23">
        <v>-105.5839608</v>
      </c>
      <c r="O25" s="23">
        <v>0</v>
      </c>
      <c r="P25" s="23">
        <v>35035000901</v>
      </c>
      <c r="Q25" s="23">
        <v>19</v>
      </c>
      <c r="R25" s="23">
        <v>1.6441698792917201</v>
      </c>
      <c r="S25" s="23">
        <v>6.7354445550499006E-2</v>
      </c>
    </row>
    <row r="26" spans="1:19">
      <c r="A26" s="23">
        <v>25</v>
      </c>
      <c r="B26" s="23">
        <v>24</v>
      </c>
      <c r="C26" s="23">
        <v>35</v>
      </c>
      <c r="D26" s="23">
        <v>45</v>
      </c>
      <c r="E26" s="23">
        <v>100</v>
      </c>
      <c r="F26" s="23">
        <v>35045000100</v>
      </c>
      <c r="G26" s="23">
        <v>1</v>
      </c>
      <c r="H26" s="23" t="s">
        <v>384</v>
      </c>
      <c r="I26" s="23" t="s">
        <v>369</v>
      </c>
      <c r="J26" s="23" t="s">
        <v>370</v>
      </c>
      <c r="K26" s="23">
        <v>12355916</v>
      </c>
      <c r="L26" s="23">
        <v>521786</v>
      </c>
      <c r="M26" s="23">
        <v>36.718670099999997</v>
      </c>
      <c r="N26" s="23">
        <v>-108.1840792</v>
      </c>
      <c r="O26" s="23">
        <v>0</v>
      </c>
      <c r="P26" s="23">
        <v>35045000100</v>
      </c>
      <c r="Q26" s="23">
        <v>117</v>
      </c>
      <c r="R26" s="23">
        <v>0.205406344733394</v>
      </c>
      <c r="S26" s="23">
        <v>1.298929124E-3</v>
      </c>
    </row>
    <row r="27" spans="1:19">
      <c r="A27" s="23">
        <v>26</v>
      </c>
      <c r="B27" s="23">
        <v>25</v>
      </c>
      <c r="C27" s="23">
        <v>35</v>
      </c>
      <c r="D27" s="23">
        <v>45</v>
      </c>
      <c r="E27" s="23">
        <v>201</v>
      </c>
      <c r="F27" s="23">
        <v>35045000201</v>
      </c>
      <c r="G27" s="23">
        <v>2.0099999999999998</v>
      </c>
      <c r="H27" s="23" t="s">
        <v>394</v>
      </c>
      <c r="I27" s="23" t="s">
        <v>369</v>
      </c>
      <c r="J27" s="23" t="s">
        <v>370</v>
      </c>
      <c r="K27" s="23">
        <v>13677959</v>
      </c>
      <c r="L27" s="23">
        <v>0</v>
      </c>
      <c r="M27" s="23">
        <v>36.789836800000003</v>
      </c>
      <c r="N27" s="23">
        <v>-108.1373481</v>
      </c>
      <c r="O27" s="23">
        <v>0</v>
      </c>
      <c r="P27" s="23">
        <v>35045000201</v>
      </c>
      <c r="Q27" s="23">
        <v>60</v>
      </c>
      <c r="R27" s="23">
        <v>0.192732398296797</v>
      </c>
      <c r="S27" s="23">
        <v>1.3809033344999999E-3</v>
      </c>
    </row>
    <row r="28" spans="1:19">
      <c r="A28" s="23">
        <v>27</v>
      </c>
      <c r="B28" s="23">
        <v>26</v>
      </c>
      <c r="C28" s="23">
        <v>35</v>
      </c>
      <c r="D28" s="23">
        <v>45</v>
      </c>
      <c r="E28" s="23">
        <v>401</v>
      </c>
      <c r="F28" s="23">
        <v>35045000401</v>
      </c>
      <c r="G28" s="23">
        <v>4.01</v>
      </c>
      <c r="H28" s="23" t="s">
        <v>383</v>
      </c>
      <c r="I28" s="23" t="s">
        <v>369</v>
      </c>
      <c r="J28" s="23" t="s">
        <v>370</v>
      </c>
      <c r="K28" s="23">
        <v>10034080</v>
      </c>
      <c r="L28" s="23">
        <v>5281</v>
      </c>
      <c r="M28" s="23">
        <v>36.742475499999998</v>
      </c>
      <c r="N28" s="23">
        <v>-108.230929</v>
      </c>
      <c r="O28" s="23">
        <v>0</v>
      </c>
      <c r="P28" s="23">
        <v>35045000401</v>
      </c>
      <c r="Q28" s="23">
        <v>122</v>
      </c>
      <c r="R28" s="23">
        <v>0.15623525566965499</v>
      </c>
      <c r="S28" s="23">
        <v>1.012986718E-3</v>
      </c>
    </row>
    <row r="29" spans="1:19">
      <c r="A29" s="23">
        <v>28</v>
      </c>
      <c r="B29" s="23">
        <v>27</v>
      </c>
      <c r="C29" s="23">
        <v>35</v>
      </c>
      <c r="D29" s="23">
        <v>45</v>
      </c>
      <c r="E29" s="23">
        <v>702</v>
      </c>
      <c r="F29" s="23">
        <v>35045000702</v>
      </c>
      <c r="G29" s="23">
        <v>7.02</v>
      </c>
      <c r="H29" s="23" t="s">
        <v>395</v>
      </c>
      <c r="I29" s="23" t="s">
        <v>369</v>
      </c>
      <c r="J29" s="23" t="s">
        <v>370</v>
      </c>
      <c r="K29" s="23">
        <v>490348199</v>
      </c>
      <c r="L29" s="23">
        <v>3018456</v>
      </c>
      <c r="M29" s="23">
        <v>36.653207899999998</v>
      </c>
      <c r="N29" s="23">
        <v>-107.8049029</v>
      </c>
      <c r="O29" s="23">
        <v>0</v>
      </c>
      <c r="P29" s="23">
        <v>35045000702</v>
      </c>
      <c r="Q29" s="23">
        <v>6</v>
      </c>
      <c r="R29" s="23">
        <v>1.4267399110175301</v>
      </c>
      <c r="S29" s="23">
        <v>4.9737421364001E-2</v>
      </c>
    </row>
    <row r="30" spans="1:19">
      <c r="A30" s="23">
        <v>29</v>
      </c>
      <c r="B30" s="23">
        <v>28</v>
      </c>
      <c r="C30" s="23">
        <v>35</v>
      </c>
      <c r="D30" s="23">
        <v>45</v>
      </c>
      <c r="E30" s="23">
        <v>202</v>
      </c>
      <c r="F30" s="23">
        <v>35045000202</v>
      </c>
      <c r="G30" s="23">
        <v>2.02</v>
      </c>
      <c r="H30" s="23" t="s">
        <v>396</v>
      </c>
      <c r="I30" s="23" t="s">
        <v>369</v>
      </c>
      <c r="J30" s="23" t="s">
        <v>370</v>
      </c>
      <c r="K30" s="23">
        <v>23018042</v>
      </c>
      <c r="L30" s="23">
        <v>0</v>
      </c>
      <c r="M30" s="23">
        <v>36.784402</v>
      </c>
      <c r="N30" s="23">
        <v>-108.1745406</v>
      </c>
      <c r="O30" s="23">
        <v>0</v>
      </c>
      <c r="P30" s="23">
        <v>35045000202</v>
      </c>
      <c r="Q30" s="23">
        <v>145</v>
      </c>
      <c r="R30" s="23">
        <v>0.27738254685904801</v>
      </c>
      <c r="S30" s="23">
        <v>2.3237026749999999E-3</v>
      </c>
    </row>
    <row r="31" spans="1:19">
      <c r="A31" s="23">
        <v>30</v>
      </c>
      <c r="B31" s="23">
        <v>29</v>
      </c>
      <c r="C31" s="23">
        <v>35</v>
      </c>
      <c r="D31" s="23">
        <v>45</v>
      </c>
      <c r="E31" s="23">
        <v>205</v>
      </c>
      <c r="F31" s="23">
        <v>35045000205</v>
      </c>
      <c r="G31" s="23">
        <v>2.0499999999999998</v>
      </c>
      <c r="H31" s="23" t="s">
        <v>397</v>
      </c>
      <c r="I31" s="23" t="s">
        <v>369</v>
      </c>
      <c r="J31" s="23" t="s">
        <v>370</v>
      </c>
      <c r="K31" s="23">
        <v>6389786</v>
      </c>
      <c r="L31" s="23">
        <v>0</v>
      </c>
      <c r="M31" s="23">
        <v>36.744628300000002</v>
      </c>
      <c r="N31" s="23">
        <v>-108.1768153</v>
      </c>
      <c r="O31" s="23">
        <v>0</v>
      </c>
      <c r="P31" s="23">
        <v>35045000205</v>
      </c>
      <c r="Q31" s="23">
        <v>182</v>
      </c>
      <c r="R31" s="23">
        <v>0.12865951031831999</v>
      </c>
      <c r="S31" s="23">
        <v>6.4472898849999996E-4</v>
      </c>
    </row>
    <row r="32" spans="1:19">
      <c r="A32" s="23">
        <v>31</v>
      </c>
      <c r="B32" s="23">
        <v>30</v>
      </c>
      <c r="C32" s="23">
        <v>35</v>
      </c>
      <c r="D32" s="23">
        <v>45</v>
      </c>
      <c r="E32" s="23">
        <v>402</v>
      </c>
      <c r="F32" s="23">
        <v>35045000402</v>
      </c>
      <c r="G32" s="23">
        <v>4.0199999999999996</v>
      </c>
      <c r="H32" s="23" t="s">
        <v>368</v>
      </c>
      <c r="I32" s="23" t="s">
        <v>369</v>
      </c>
      <c r="J32" s="23" t="s">
        <v>370</v>
      </c>
      <c r="K32" s="23">
        <v>4897621</v>
      </c>
      <c r="L32" s="23">
        <v>205831</v>
      </c>
      <c r="M32" s="23">
        <v>36.7264573</v>
      </c>
      <c r="N32" s="23">
        <v>-108.2213096</v>
      </c>
      <c r="O32" s="23">
        <v>0</v>
      </c>
      <c r="P32" s="23">
        <v>35045000402</v>
      </c>
      <c r="Q32" s="23">
        <v>242</v>
      </c>
      <c r="R32" s="23">
        <v>0.15260762179147699</v>
      </c>
      <c r="S32" s="23">
        <v>5.1483280300000005E-4</v>
      </c>
    </row>
    <row r="33" spans="1:19">
      <c r="A33" s="23">
        <v>32</v>
      </c>
      <c r="B33" s="23">
        <v>31</v>
      </c>
      <c r="C33" s="23">
        <v>35</v>
      </c>
      <c r="D33" s="23">
        <v>45</v>
      </c>
      <c r="E33" s="23">
        <v>613</v>
      </c>
      <c r="F33" s="23">
        <v>35045000613</v>
      </c>
      <c r="G33" s="23">
        <v>6.13</v>
      </c>
      <c r="H33" s="23" t="s">
        <v>398</v>
      </c>
      <c r="I33" s="23" t="s">
        <v>369</v>
      </c>
      <c r="J33" s="23" t="s">
        <v>370</v>
      </c>
      <c r="K33" s="23">
        <v>102141937</v>
      </c>
      <c r="L33" s="23">
        <v>1155591</v>
      </c>
      <c r="M33" s="23">
        <v>36.8534674</v>
      </c>
      <c r="N33" s="23">
        <v>-108.0993876</v>
      </c>
      <c r="O33" s="23">
        <v>0</v>
      </c>
      <c r="P33" s="23">
        <v>35045000613</v>
      </c>
      <c r="Q33" s="23">
        <v>51</v>
      </c>
      <c r="R33" s="23">
        <v>0.54654885440412104</v>
      </c>
      <c r="S33" s="23">
        <v>1.0435608147E-2</v>
      </c>
    </row>
    <row r="34" spans="1:19">
      <c r="A34" s="23">
        <v>33</v>
      </c>
      <c r="B34" s="23">
        <v>32</v>
      </c>
      <c r="C34" s="23">
        <v>35</v>
      </c>
      <c r="D34" s="23">
        <v>45</v>
      </c>
      <c r="E34" s="23">
        <v>301</v>
      </c>
      <c r="F34" s="23">
        <v>35045000301</v>
      </c>
      <c r="G34" s="23">
        <v>3.01</v>
      </c>
      <c r="H34" s="23" t="s">
        <v>399</v>
      </c>
      <c r="I34" s="23" t="s">
        <v>369</v>
      </c>
      <c r="J34" s="23" t="s">
        <v>370</v>
      </c>
      <c r="K34" s="23">
        <v>3004564</v>
      </c>
      <c r="L34" s="23">
        <v>28867</v>
      </c>
      <c r="M34" s="23">
        <v>36.7552558</v>
      </c>
      <c r="N34" s="23">
        <v>-108.19528080000001</v>
      </c>
      <c r="O34" s="23">
        <v>0</v>
      </c>
      <c r="P34" s="23">
        <v>35045000301</v>
      </c>
      <c r="Q34" s="23">
        <v>85</v>
      </c>
      <c r="R34" s="23">
        <v>8.7293314606191996E-2</v>
      </c>
      <c r="S34" s="23">
        <v>3.0611429600000003E-4</v>
      </c>
    </row>
    <row r="35" spans="1:19">
      <c r="A35" s="23">
        <v>34</v>
      </c>
      <c r="B35" s="23">
        <v>33</v>
      </c>
      <c r="C35" s="23">
        <v>35</v>
      </c>
      <c r="D35" s="23">
        <v>45</v>
      </c>
      <c r="E35" s="23">
        <v>302</v>
      </c>
      <c r="F35" s="23">
        <v>35045000302</v>
      </c>
      <c r="G35" s="23">
        <v>3.02</v>
      </c>
      <c r="H35" s="23" t="s">
        <v>400</v>
      </c>
      <c r="I35" s="23" t="s">
        <v>369</v>
      </c>
      <c r="J35" s="23" t="s">
        <v>370</v>
      </c>
      <c r="K35" s="23">
        <v>1982336</v>
      </c>
      <c r="L35" s="23">
        <v>0</v>
      </c>
      <c r="M35" s="23">
        <v>36.741085499999997</v>
      </c>
      <c r="N35" s="23">
        <v>-108.1960768</v>
      </c>
      <c r="O35" s="23">
        <v>0</v>
      </c>
      <c r="P35" s="23">
        <v>35045000302</v>
      </c>
      <c r="Q35" s="23">
        <v>69</v>
      </c>
      <c r="R35" s="23">
        <v>7.1321645359539998E-2</v>
      </c>
      <c r="S35" s="23">
        <v>2.0000819249999999E-4</v>
      </c>
    </row>
    <row r="36" spans="1:19">
      <c r="A36" s="23">
        <v>35</v>
      </c>
      <c r="B36" s="23">
        <v>34</v>
      </c>
      <c r="C36" s="23">
        <v>35</v>
      </c>
      <c r="D36" s="23">
        <v>45</v>
      </c>
      <c r="E36" s="23">
        <v>943000</v>
      </c>
      <c r="F36" s="23">
        <v>35045943000</v>
      </c>
      <c r="G36" s="23">
        <v>9430</v>
      </c>
      <c r="H36" s="23" t="s">
        <v>401</v>
      </c>
      <c r="I36" s="23" t="s">
        <v>369</v>
      </c>
      <c r="J36" s="23" t="s">
        <v>370</v>
      </c>
      <c r="K36" s="23">
        <v>1612246645</v>
      </c>
      <c r="L36" s="23">
        <v>7501469</v>
      </c>
      <c r="M36" s="23">
        <v>36.478696900000003</v>
      </c>
      <c r="N36" s="23">
        <v>-108.4351236</v>
      </c>
      <c r="O36" s="23">
        <v>0</v>
      </c>
      <c r="P36" s="23">
        <v>35045943000</v>
      </c>
      <c r="Q36" s="23">
        <v>210</v>
      </c>
      <c r="R36" s="23">
        <v>2.4769762220215101</v>
      </c>
      <c r="S36" s="23">
        <v>0.16285334257350101</v>
      </c>
    </row>
    <row r="37" spans="1:19">
      <c r="A37" s="23">
        <v>36</v>
      </c>
      <c r="B37" s="23">
        <v>35</v>
      </c>
      <c r="C37" s="23">
        <v>35</v>
      </c>
      <c r="D37" s="23">
        <v>45</v>
      </c>
      <c r="E37" s="23">
        <v>943201</v>
      </c>
      <c r="F37" s="23">
        <v>35045943201</v>
      </c>
      <c r="G37" s="23">
        <v>9432.01</v>
      </c>
      <c r="H37" s="23" t="s">
        <v>402</v>
      </c>
      <c r="I37" s="23" t="s">
        <v>369</v>
      </c>
      <c r="J37" s="23" t="s">
        <v>370</v>
      </c>
      <c r="K37" s="23">
        <v>4338155582</v>
      </c>
      <c r="L37" s="23">
        <v>1665107</v>
      </c>
      <c r="M37" s="23">
        <v>36.319269800000001</v>
      </c>
      <c r="N37" s="23">
        <v>-107.9727547</v>
      </c>
      <c r="O37" s="23">
        <v>0</v>
      </c>
      <c r="P37" s="23">
        <v>35045943201</v>
      </c>
      <c r="Q37" s="23">
        <v>130</v>
      </c>
      <c r="R37" s="23">
        <v>3.4545596690520801</v>
      </c>
      <c r="S37" s="23">
        <v>0.435518155327001</v>
      </c>
    </row>
    <row r="38" spans="1:19">
      <c r="A38" s="23">
        <v>37</v>
      </c>
      <c r="B38" s="23">
        <v>36</v>
      </c>
      <c r="C38" s="23">
        <v>35</v>
      </c>
      <c r="D38" s="23">
        <v>45</v>
      </c>
      <c r="E38" s="23">
        <v>942900</v>
      </c>
      <c r="F38" s="23">
        <v>35045942900</v>
      </c>
      <c r="G38" s="23">
        <v>9429</v>
      </c>
      <c r="H38" s="23" t="s">
        <v>403</v>
      </c>
      <c r="I38" s="23" t="s">
        <v>369</v>
      </c>
      <c r="J38" s="23" t="s">
        <v>370</v>
      </c>
      <c r="K38" s="23">
        <v>2465259991</v>
      </c>
      <c r="L38" s="23">
        <v>926634</v>
      </c>
      <c r="M38" s="23">
        <v>36.383653500000001</v>
      </c>
      <c r="N38" s="23">
        <v>-108.83112730000001</v>
      </c>
      <c r="O38" s="23">
        <v>0</v>
      </c>
      <c r="P38" s="23">
        <v>35045942900</v>
      </c>
      <c r="Q38" s="23">
        <v>237</v>
      </c>
      <c r="R38" s="23">
        <v>2.7399127373964598</v>
      </c>
      <c r="S38" s="23">
        <v>0.2477405825075</v>
      </c>
    </row>
    <row r="39" spans="1:19">
      <c r="A39" s="23">
        <v>38</v>
      </c>
      <c r="B39" s="23">
        <v>37</v>
      </c>
      <c r="C39" s="23">
        <v>35</v>
      </c>
      <c r="D39" s="23">
        <v>45</v>
      </c>
      <c r="E39" s="23">
        <v>943100</v>
      </c>
      <c r="F39" s="23">
        <v>35045943100</v>
      </c>
      <c r="G39" s="23">
        <v>9431</v>
      </c>
      <c r="H39" s="23" t="s">
        <v>404</v>
      </c>
      <c r="I39" s="23" t="s">
        <v>369</v>
      </c>
      <c r="J39" s="23" t="s">
        <v>370</v>
      </c>
      <c r="K39" s="23">
        <v>1004700352</v>
      </c>
      <c r="L39" s="23">
        <v>2083260</v>
      </c>
      <c r="M39" s="23">
        <v>36.084158000000002</v>
      </c>
      <c r="N39" s="23">
        <v>-108.6702949</v>
      </c>
      <c r="O39" s="23">
        <v>0</v>
      </c>
      <c r="P39" s="23">
        <v>35045943100</v>
      </c>
      <c r="Q39" s="23">
        <v>7</v>
      </c>
      <c r="R39" s="23">
        <v>1.95768785134227</v>
      </c>
      <c r="S39" s="23">
        <v>0.10073262162050101</v>
      </c>
    </row>
    <row r="40" spans="1:19">
      <c r="A40" s="23">
        <v>39</v>
      </c>
      <c r="B40" s="23">
        <v>38</v>
      </c>
      <c r="C40" s="23">
        <v>35</v>
      </c>
      <c r="D40" s="23">
        <v>45</v>
      </c>
      <c r="E40" s="23">
        <v>204</v>
      </c>
      <c r="F40" s="23">
        <v>35045000204</v>
      </c>
      <c r="G40" s="23">
        <v>2.04</v>
      </c>
      <c r="H40" s="23" t="s">
        <v>405</v>
      </c>
      <c r="I40" s="23" t="s">
        <v>369</v>
      </c>
      <c r="J40" s="23" t="s">
        <v>370</v>
      </c>
      <c r="K40" s="23">
        <v>5662818</v>
      </c>
      <c r="L40" s="23">
        <v>257463</v>
      </c>
      <c r="M40" s="23">
        <v>36.759217499999998</v>
      </c>
      <c r="N40" s="23">
        <v>-108.14482080000001</v>
      </c>
      <c r="O40" s="23">
        <v>0</v>
      </c>
      <c r="P40" s="23">
        <v>35045000204</v>
      </c>
      <c r="Q40" s="23">
        <v>45</v>
      </c>
      <c r="R40" s="23">
        <v>0.14692174580623299</v>
      </c>
      <c r="S40" s="23">
        <v>5.9747029950000001E-4</v>
      </c>
    </row>
    <row r="41" spans="1:19">
      <c r="A41" s="23">
        <v>40</v>
      </c>
      <c r="B41" s="23">
        <v>39</v>
      </c>
      <c r="C41" s="23">
        <v>35</v>
      </c>
      <c r="D41" s="23">
        <v>45</v>
      </c>
      <c r="E41" s="23">
        <v>503</v>
      </c>
      <c r="F41" s="23">
        <v>35045000503</v>
      </c>
      <c r="G41" s="23">
        <v>5.03</v>
      </c>
      <c r="H41" s="23" t="s">
        <v>406</v>
      </c>
      <c r="I41" s="23" t="s">
        <v>369</v>
      </c>
      <c r="J41" s="23" t="s">
        <v>370</v>
      </c>
      <c r="K41" s="23">
        <v>14525962</v>
      </c>
      <c r="L41" s="23">
        <v>206989</v>
      </c>
      <c r="M41" s="23">
        <v>36.746254700000001</v>
      </c>
      <c r="N41" s="23">
        <v>-108.26674199999999</v>
      </c>
      <c r="O41" s="23">
        <v>0</v>
      </c>
      <c r="P41" s="23">
        <v>35045000503</v>
      </c>
      <c r="Q41" s="23">
        <v>147</v>
      </c>
      <c r="R41" s="23">
        <v>0.18842948647909499</v>
      </c>
      <c r="S41" s="23">
        <v>1.4866104010000001E-3</v>
      </c>
    </row>
    <row r="42" spans="1:19">
      <c r="A42" s="23">
        <v>41</v>
      </c>
      <c r="B42" s="23">
        <v>40</v>
      </c>
      <c r="C42" s="23">
        <v>35</v>
      </c>
      <c r="D42" s="23">
        <v>45</v>
      </c>
      <c r="E42" s="23">
        <v>612</v>
      </c>
      <c r="F42" s="23">
        <v>35045000612</v>
      </c>
      <c r="G42" s="23">
        <v>6.12</v>
      </c>
      <c r="H42" s="23" t="s">
        <v>407</v>
      </c>
      <c r="I42" s="23" t="s">
        <v>369</v>
      </c>
      <c r="J42" s="23" t="s">
        <v>370</v>
      </c>
      <c r="K42" s="23">
        <v>7346876</v>
      </c>
      <c r="L42" s="23">
        <v>87805</v>
      </c>
      <c r="M42" s="23">
        <v>36.834953200000001</v>
      </c>
      <c r="N42" s="23">
        <v>-108.0297171</v>
      </c>
      <c r="O42" s="23">
        <v>0</v>
      </c>
      <c r="P42" s="23">
        <v>35045000612</v>
      </c>
      <c r="Q42" s="23">
        <v>107</v>
      </c>
      <c r="R42" s="23">
        <v>0.139299922116981</v>
      </c>
      <c r="S42" s="23">
        <v>7.5102563499999996E-4</v>
      </c>
    </row>
    <row r="43" spans="1:19">
      <c r="A43" s="23">
        <v>42</v>
      </c>
      <c r="B43" s="23">
        <v>41</v>
      </c>
      <c r="C43" s="23">
        <v>35</v>
      </c>
      <c r="D43" s="23">
        <v>45</v>
      </c>
      <c r="E43" s="23">
        <v>609</v>
      </c>
      <c r="F43" s="23">
        <v>35045000609</v>
      </c>
      <c r="G43" s="23">
        <v>6.09</v>
      </c>
      <c r="H43" s="23" t="s">
        <v>408</v>
      </c>
      <c r="I43" s="23" t="s">
        <v>369</v>
      </c>
      <c r="J43" s="23" t="s">
        <v>370</v>
      </c>
      <c r="K43" s="23">
        <v>8683257</v>
      </c>
      <c r="L43" s="23">
        <v>84706</v>
      </c>
      <c r="M43" s="23">
        <v>36.8013172</v>
      </c>
      <c r="N43" s="23">
        <v>-108.00230449999999</v>
      </c>
      <c r="O43" s="23">
        <v>0</v>
      </c>
      <c r="P43" s="23">
        <v>35045000609</v>
      </c>
      <c r="Q43" s="23">
        <v>14</v>
      </c>
      <c r="R43" s="23">
        <v>0.19674556533662399</v>
      </c>
      <c r="S43" s="23">
        <v>8.8532559549999996E-4</v>
      </c>
    </row>
    <row r="44" spans="1:19">
      <c r="A44" s="23">
        <v>43</v>
      </c>
      <c r="B44" s="23">
        <v>42</v>
      </c>
      <c r="C44" s="23">
        <v>35</v>
      </c>
      <c r="D44" s="23">
        <v>45</v>
      </c>
      <c r="E44" s="23">
        <v>608</v>
      </c>
      <c r="F44" s="23">
        <v>35045000608</v>
      </c>
      <c r="G44" s="23">
        <v>6.08</v>
      </c>
      <c r="H44" s="23" t="s">
        <v>409</v>
      </c>
      <c r="I44" s="23" t="s">
        <v>369</v>
      </c>
      <c r="J44" s="23" t="s">
        <v>370</v>
      </c>
      <c r="K44" s="23">
        <v>67441270</v>
      </c>
      <c r="L44" s="23">
        <v>734328</v>
      </c>
      <c r="M44" s="23">
        <v>36.769221999999999</v>
      </c>
      <c r="N44" s="23">
        <v>-108.0676174</v>
      </c>
      <c r="O44" s="23">
        <v>0</v>
      </c>
      <c r="P44" s="23">
        <v>35045000608</v>
      </c>
      <c r="Q44" s="23">
        <v>95</v>
      </c>
      <c r="R44" s="23">
        <v>0.51053279775566796</v>
      </c>
      <c r="S44" s="23">
        <v>6.8810511384989996E-3</v>
      </c>
    </row>
    <row r="45" spans="1:19">
      <c r="A45" s="23">
        <v>44</v>
      </c>
      <c r="B45" s="23">
        <v>43</v>
      </c>
      <c r="C45" s="23">
        <v>35</v>
      </c>
      <c r="D45" s="23">
        <v>45</v>
      </c>
      <c r="E45" s="23">
        <v>707</v>
      </c>
      <c r="F45" s="23">
        <v>35045000707</v>
      </c>
      <c r="G45" s="23">
        <v>7.07</v>
      </c>
      <c r="H45" s="23" t="s">
        <v>410</v>
      </c>
      <c r="I45" s="23" t="s">
        <v>369</v>
      </c>
      <c r="J45" s="23" t="s">
        <v>370</v>
      </c>
      <c r="K45" s="23">
        <v>28612790</v>
      </c>
      <c r="L45" s="23">
        <v>58370</v>
      </c>
      <c r="M45" s="23">
        <v>36.728728099999998</v>
      </c>
      <c r="N45" s="23">
        <v>-107.99864959999999</v>
      </c>
      <c r="O45" s="23">
        <v>0</v>
      </c>
      <c r="P45" s="23">
        <v>35045000707</v>
      </c>
      <c r="Q45" s="23">
        <v>79</v>
      </c>
      <c r="R45" s="23">
        <v>0.28557405886918602</v>
      </c>
      <c r="S45" s="23">
        <v>2.8926103590000002E-3</v>
      </c>
    </row>
    <row r="46" spans="1:19">
      <c r="A46" s="23">
        <v>45</v>
      </c>
      <c r="B46" s="23">
        <v>44</v>
      </c>
      <c r="C46" s="23">
        <v>35</v>
      </c>
      <c r="D46" s="23">
        <v>45</v>
      </c>
      <c r="E46" s="23">
        <v>505</v>
      </c>
      <c r="F46" s="23">
        <v>35045000505</v>
      </c>
      <c r="G46" s="23">
        <v>5.05</v>
      </c>
      <c r="H46" s="23" t="s">
        <v>411</v>
      </c>
      <c r="I46" s="23" t="s">
        <v>369</v>
      </c>
      <c r="J46" s="23" t="s">
        <v>370</v>
      </c>
      <c r="K46" s="23">
        <v>37980882</v>
      </c>
      <c r="L46" s="23">
        <v>803261</v>
      </c>
      <c r="M46" s="23">
        <v>36.749003700000003</v>
      </c>
      <c r="N46" s="23">
        <v>-108.34505849999999</v>
      </c>
      <c r="O46" s="23">
        <v>0</v>
      </c>
      <c r="P46" s="23">
        <v>35045000505</v>
      </c>
      <c r="Q46" s="23">
        <v>438</v>
      </c>
      <c r="R46" s="23">
        <v>0.34508944559858201</v>
      </c>
      <c r="S46" s="23">
        <v>3.9133035084999998E-3</v>
      </c>
    </row>
    <row r="47" spans="1:19">
      <c r="A47" s="23">
        <v>46</v>
      </c>
      <c r="B47" s="23">
        <v>45</v>
      </c>
      <c r="C47" s="23">
        <v>35</v>
      </c>
      <c r="D47" s="23">
        <v>45</v>
      </c>
      <c r="E47" s="23">
        <v>504</v>
      </c>
      <c r="F47" s="23">
        <v>35045000504</v>
      </c>
      <c r="G47" s="23">
        <v>5.04</v>
      </c>
      <c r="H47" s="23" t="s">
        <v>412</v>
      </c>
      <c r="I47" s="23" t="s">
        <v>369</v>
      </c>
      <c r="J47" s="23" t="s">
        <v>370</v>
      </c>
      <c r="K47" s="23">
        <v>151650701</v>
      </c>
      <c r="L47" s="23">
        <v>1453983</v>
      </c>
      <c r="M47" s="23">
        <v>36.793624600000001</v>
      </c>
      <c r="N47" s="23">
        <v>-108.4409684</v>
      </c>
      <c r="O47" s="23">
        <v>0</v>
      </c>
      <c r="P47" s="23">
        <v>35045000504</v>
      </c>
      <c r="Q47" s="23">
        <v>123</v>
      </c>
      <c r="R47" s="23">
        <v>0.67377776061150896</v>
      </c>
      <c r="S47" s="23">
        <v>1.5458456426499999E-2</v>
      </c>
    </row>
    <row r="48" spans="1:19">
      <c r="A48" s="23">
        <v>47</v>
      </c>
      <c r="B48" s="23">
        <v>46</v>
      </c>
      <c r="C48" s="23">
        <v>35</v>
      </c>
      <c r="D48" s="23">
        <v>45</v>
      </c>
      <c r="E48" s="23">
        <v>942803</v>
      </c>
      <c r="F48" s="23">
        <v>35045942803</v>
      </c>
      <c r="G48" s="23">
        <v>9428.0300000000007</v>
      </c>
      <c r="H48" s="23" t="s">
        <v>413</v>
      </c>
      <c r="I48" s="23" t="s">
        <v>369</v>
      </c>
      <c r="J48" s="23" t="s">
        <v>370</v>
      </c>
      <c r="K48" s="23">
        <v>23033215</v>
      </c>
      <c r="L48" s="23">
        <v>534963</v>
      </c>
      <c r="M48" s="23">
        <v>36.765057400000003</v>
      </c>
      <c r="N48" s="23">
        <v>-108.7073061</v>
      </c>
      <c r="O48" s="23">
        <v>0</v>
      </c>
      <c r="P48" s="23">
        <v>35045942803</v>
      </c>
      <c r="Q48" s="23">
        <v>15</v>
      </c>
      <c r="R48" s="23">
        <v>0.21715782584641299</v>
      </c>
      <c r="S48" s="23">
        <v>2.3785891229989998E-3</v>
      </c>
    </row>
    <row r="49" spans="1:19">
      <c r="A49" s="23">
        <v>48</v>
      </c>
      <c r="B49" s="23">
        <v>47</v>
      </c>
      <c r="C49" s="23">
        <v>35</v>
      </c>
      <c r="D49" s="23">
        <v>45</v>
      </c>
      <c r="E49" s="23">
        <v>607</v>
      </c>
      <c r="F49" s="23">
        <v>35045000607</v>
      </c>
      <c r="G49" s="23">
        <v>6.07</v>
      </c>
      <c r="H49" s="23" t="s">
        <v>414</v>
      </c>
      <c r="I49" s="23" t="s">
        <v>369</v>
      </c>
      <c r="J49" s="23" t="s">
        <v>370</v>
      </c>
      <c r="K49" s="23">
        <v>22884457</v>
      </c>
      <c r="L49" s="23">
        <v>201715</v>
      </c>
      <c r="M49" s="23">
        <v>36.719553699999999</v>
      </c>
      <c r="N49" s="23">
        <v>-108.12187830000001</v>
      </c>
      <c r="O49" s="23">
        <v>0</v>
      </c>
      <c r="P49" s="23">
        <v>35045000607</v>
      </c>
      <c r="Q49" s="23">
        <v>362</v>
      </c>
      <c r="R49" s="23">
        <v>0.231658864140044</v>
      </c>
      <c r="S49" s="23">
        <v>2.3286190010000001E-3</v>
      </c>
    </row>
    <row r="50" spans="1:19">
      <c r="A50" s="23">
        <v>49</v>
      </c>
      <c r="B50" s="23">
        <v>48</v>
      </c>
      <c r="C50" s="23">
        <v>35</v>
      </c>
      <c r="D50" s="23">
        <v>45</v>
      </c>
      <c r="E50" s="23">
        <v>708</v>
      </c>
      <c r="F50" s="23">
        <v>35045000708</v>
      </c>
      <c r="G50" s="23">
        <v>7.08</v>
      </c>
      <c r="H50" s="23" t="s">
        <v>415</v>
      </c>
      <c r="I50" s="23" t="s">
        <v>369</v>
      </c>
      <c r="J50" s="23" t="s">
        <v>370</v>
      </c>
      <c r="K50" s="23">
        <v>38869400</v>
      </c>
      <c r="L50" s="23">
        <v>594665</v>
      </c>
      <c r="M50" s="23">
        <v>36.710725099999998</v>
      </c>
      <c r="N50" s="23">
        <v>-108.06380679999999</v>
      </c>
      <c r="O50" s="23">
        <v>0</v>
      </c>
      <c r="P50" s="23">
        <v>35045000708</v>
      </c>
      <c r="Q50" s="23">
        <v>87</v>
      </c>
      <c r="R50" s="23">
        <v>0.29406446231767502</v>
      </c>
      <c r="S50" s="23">
        <v>3.980402115E-3</v>
      </c>
    </row>
    <row r="51" spans="1:19">
      <c r="A51" s="23">
        <v>50</v>
      </c>
      <c r="B51" s="23">
        <v>49</v>
      </c>
      <c r="C51" s="23">
        <v>35</v>
      </c>
      <c r="D51" s="23">
        <v>45</v>
      </c>
      <c r="E51" s="23">
        <v>900</v>
      </c>
      <c r="F51" s="23">
        <v>35045000900</v>
      </c>
      <c r="G51" s="23">
        <v>9</v>
      </c>
      <c r="H51" s="23" t="s">
        <v>416</v>
      </c>
      <c r="I51" s="23" t="s">
        <v>369</v>
      </c>
      <c r="J51" s="23" t="s">
        <v>370</v>
      </c>
      <c r="K51" s="23">
        <v>13896083</v>
      </c>
      <c r="L51" s="23">
        <v>325844</v>
      </c>
      <c r="M51" s="23">
        <v>36.681267400000003</v>
      </c>
      <c r="N51" s="23">
        <v>-108.06962059999999</v>
      </c>
      <c r="O51" s="23">
        <v>0</v>
      </c>
      <c r="P51" s="23">
        <v>35045000900</v>
      </c>
      <c r="Q51" s="23">
        <v>24</v>
      </c>
      <c r="R51" s="23">
        <v>0.32706162409023998</v>
      </c>
      <c r="S51" s="23">
        <v>1.4338490520000001E-3</v>
      </c>
    </row>
    <row r="52" spans="1:19">
      <c r="A52" s="23">
        <v>51</v>
      </c>
      <c r="B52" s="23">
        <v>50</v>
      </c>
      <c r="C52" s="23">
        <v>35</v>
      </c>
      <c r="D52" s="23">
        <v>45</v>
      </c>
      <c r="E52" s="23">
        <v>943300</v>
      </c>
      <c r="F52" s="23">
        <v>35045943300</v>
      </c>
      <c r="G52" s="23">
        <v>9433</v>
      </c>
      <c r="H52" s="23" t="s">
        <v>417</v>
      </c>
      <c r="I52" s="23" t="s">
        <v>369</v>
      </c>
      <c r="J52" s="23" t="s">
        <v>370</v>
      </c>
      <c r="K52" s="23">
        <v>799590067</v>
      </c>
      <c r="L52" s="23">
        <v>294466</v>
      </c>
      <c r="M52" s="23">
        <v>36.904677100000001</v>
      </c>
      <c r="N52" s="23">
        <v>-108.3134755</v>
      </c>
      <c r="O52" s="23">
        <v>0</v>
      </c>
      <c r="P52" s="23">
        <v>35045943300</v>
      </c>
      <c r="Q52" s="23">
        <v>38</v>
      </c>
      <c r="R52" s="23">
        <v>1.46593951118777</v>
      </c>
      <c r="S52" s="23">
        <v>8.0873391618000001E-2</v>
      </c>
    </row>
    <row r="53" spans="1:19">
      <c r="A53" s="23">
        <v>52</v>
      </c>
      <c r="B53" s="23">
        <v>51</v>
      </c>
      <c r="C53" s="23">
        <v>35</v>
      </c>
      <c r="D53" s="23">
        <v>45</v>
      </c>
      <c r="E53" s="23">
        <v>610</v>
      </c>
      <c r="F53" s="23">
        <v>35045000610</v>
      </c>
      <c r="G53" s="23">
        <v>6.1</v>
      </c>
      <c r="H53" s="23" t="s">
        <v>418</v>
      </c>
      <c r="I53" s="23" t="s">
        <v>369</v>
      </c>
      <c r="J53" s="23" t="s">
        <v>370</v>
      </c>
      <c r="K53" s="23">
        <v>47645411</v>
      </c>
      <c r="L53" s="23">
        <v>114767</v>
      </c>
      <c r="M53" s="23">
        <v>36.827312300000003</v>
      </c>
      <c r="N53" s="23">
        <v>-107.961341</v>
      </c>
      <c r="O53" s="23">
        <v>0</v>
      </c>
      <c r="P53" s="23">
        <v>35045000610</v>
      </c>
      <c r="Q53" s="23">
        <v>42</v>
      </c>
      <c r="R53" s="23">
        <v>0.379154764656987</v>
      </c>
      <c r="S53" s="23">
        <v>4.8239462299999999E-3</v>
      </c>
    </row>
    <row r="54" spans="1:19">
      <c r="A54" s="23">
        <v>53</v>
      </c>
      <c r="B54" s="23">
        <v>52</v>
      </c>
      <c r="C54" s="23">
        <v>35</v>
      </c>
      <c r="D54" s="23">
        <v>45</v>
      </c>
      <c r="E54" s="23">
        <v>611</v>
      </c>
      <c r="F54" s="23">
        <v>35045000611</v>
      </c>
      <c r="G54" s="23">
        <v>6.11</v>
      </c>
      <c r="H54" s="23" t="s">
        <v>419</v>
      </c>
      <c r="I54" s="23" t="s">
        <v>369</v>
      </c>
      <c r="J54" s="23" t="s">
        <v>370</v>
      </c>
      <c r="K54" s="23">
        <v>387918796</v>
      </c>
      <c r="L54" s="23">
        <v>2091446</v>
      </c>
      <c r="M54" s="23">
        <v>36.929065700000002</v>
      </c>
      <c r="N54" s="23">
        <v>-107.9341136</v>
      </c>
      <c r="O54" s="23">
        <v>0</v>
      </c>
      <c r="P54" s="23">
        <v>35045000611</v>
      </c>
      <c r="Q54" s="23">
        <v>20</v>
      </c>
      <c r="R54" s="23">
        <v>0.95154645723216003</v>
      </c>
      <c r="S54" s="23">
        <v>3.9447432694000001E-2</v>
      </c>
    </row>
    <row r="55" spans="1:19">
      <c r="A55" s="23">
        <v>54</v>
      </c>
      <c r="B55" s="23">
        <v>53</v>
      </c>
      <c r="C55" s="23">
        <v>35</v>
      </c>
      <c r="D55" s="23">
        <v>45</v>
      </c>
      <c r="E55" s="23">
        <v>705</v>
      </c>
      <c r="F55" s="23">
        <v>35045000705</v>
      </c>
      <c r="G55" s="23">
        <v>7.05</v>
      </c>
      <c r="H55" s="23" t="s">
        <v>420</v>
      </c>
      <c r="I55" s="23" t="s">
        <v>369</v>
      </c>
      <c r="J55" s="23" t="s">
        <v>370</v>
      </c>
      <c r="K55" s="23">
        <v>14300734</v>
      </c>
      <c r="L55" s="23">
        <v>32474</v>
      </c>
      <c r="M55" s="23">
        <v>36.723611699999999</v>
      </c>
      <c r="N55" s="23">
        <v>-107.97584790000001</v>
      </c>
      <c r="O55" s="23">
        <v>0</v>
      </c>
      <c r="P55" s="23">
        <v>35045000705</v>
      </c>
      <c r="Q55" s="23">
        <v>67</v>
      </c>
      <c r="R55" s="23">
        <v>0.24008788512913801</v>
      </c>
      <c r="S55" s="23">
        <v>1.446006071E-3</v>
      </c>
    </row>
    <row r="56" spans="1:19">
      <c r="A56" s="23">
        <v>55</v>
      </c>
      <c r="B56" s="23">
        <v>54</v>
      </c>
      <c r="C56" s="23">
        <v>35</v>
      </c>
      <c r="D56" s="23">
        <v>45</v>
      </c>
      <c r="E56" s="23">
        <v>706</v>
      </c>
      <c r="F56" s="23">
        <v>35045000706</v>
      </c>
      <c r="G56" s="23">
        <v>7.06</v>
      </c>
      <c r="H56" s="23" t="s">
        <v>421</v>
      </c>
      <c r="I56" s="23" t="s">
        <v>369</v>
      </c>
      <c r="J56" s="23" t="s">
        <v>370</v>
      </c>
      <c r="K56" s="23">
        <v>805687906</v>
      </c>
      <c r="L56" s="23">
        <v>31115138</v>
      </c>
      <c r="M56" s="23">
        <v>36.876623199999997</v>
      </c>
      <c r="N56" s="23">
        <v>-107.71670709999999</v>
      </c>
      <c r="O56" s="23">
        <v>0</v>
      </c>
      <c r="P56" s="23">
        <v>35045000706</v>
      </c>
      <c r="Q56" s="23">
        <v>33</v>
      </c>
      <c r="R56" s="23">
        <v>1.6817824876024601</v>
      </c>
      <c r="S56" s="23">
        <v>8.4572168693496999E-2</v>
      </c>
    </row>
    <row r="57" spans="1:19">
      <c r="A57" s="23">
        <v>56</v>
      </c>
      <c r="B57" s="23">
        <v>55</v>
      </c>
      <c r="C57" s="23">
        <v>35</v>
      </c>
      <c r="D57" s="23">
        <v>45</v>
      </c>
      <c r="E57" s="23">
        <v>942801</v>
      </c>
      <c r="F57" s="23">
        <v>35045942801</v>
      </c>
      <c r="G57" s="23">
        <v>9428.01</v>
      </c>
      <c r="H57" s="23" t="s">
        <v>422</v>
      </c>
      <c r="I57" s="23" t="s">
        <v>369</v>
      </c>
      <c r="J57" s="23" t="s">
        <v>370</v>
      </c>
      <c r="K57" s="23">
        <v>1673289333</v>
      </c>
      <c r="L57" s="23">
        <v>9051922</v>
      </c>
      <c r="M57" s="23">
        <v>36.814083599999996</v>
      </c>
      <c r="N57" s="23">
        <v>-108.77981339999999</v>
      </c>
      <c r="O57" s="23">
        <v>0</v>
      </c>
      <c r="P57" s="23">
        <v>35045942801</v>
      </c>
      <c r="Q57" s="23">
        <v>10</v>
      </c>
      <c r="R57" s="23">
        <v>2.97526107970763</v>
      </c>
      <c r="S57" s="23">
        <v>0.169914588361501</v>
      </c>
    </row>
    <row r="58" spans="1:19">
      <c r="A58" s="23">
        <v>57</v>
      </c>
      <c r="B58" s="23">
        <v>56</v>
      </c>
      <c r="C58" s="23">
        <v>35</v>
      </c>
      <c r="D58" s="23">
        <v>45</v>
      </c>
      <c r="E58" s="23">
        <v>942802</v>
      </c>
      <c r="F58" s="23">
        <v>35045942802</v>
      </c>
      <c r="G58" s="23">
        <v>9428.02</v>
      </c>
      <c r="H58" s="23" t="s">
        <v>423</v>
      </c>
      <c r="I58" s="23" t="s">
        <v>369</v>
      </c>
      <c r="J58" s="23" t="s">
        <v>370</v>
      </c>
      <c r="K58" s="23">
        <v>41543404</v>
      </c>
      <c r="L58" s="23">
        <v>517258</v>
      </c>
      <c r="M58" s="23">
        <v>36.793596999999998</v>
      </c>
      <c r="N58" s="23">
        <v>-108.6723095</v>
      </c>
      <c r="O58" s="23">
        <v>0</v>
      </c>
      <c r="P58" s="23">
        <v>35045942802</v>
      </c>
      <c r="Q58" s="23">
        <v>868</v>
      </c>
      <c r="R58" s="23">
        <v>0.43859629300275599</v>
      </c>
      <c r="S58" s="23">
        <v>4.2466771769999996E-3</v>
      </c>
    </row>
    <row r="59" spans="1:19">
      <c r="A59" s="23">
        <v>58</v>
      </c>
      <c r="B59" s="23">
        <v>57</v>
      </c>
      <c r="C59" s="23">
        <v>35</v>
      </c>
      <c r="D59" s="23">
        <v>21</v>
      </c>
      <c r="E59" s="23">
        <v>100</v>
      </c>
      <c r="F59" s="23">
        <v>35021000100</v>
      </c>
      <c r="G59" s="23">
        <v>1</v>
      </c>
      <c r="H59" s="23" t="s">
        <v>384</v>
      </c>
      <c r="I59" s="23" t="s">
        <v>369</v>
      </c>
      <c r="J59" s="23" t="s">
        <v>370</v>
      </c>
      <c r="K59" s="23">
        <v>5504869120</v>
      </c>
      <c r="L59" s="23">
        <v>1154341</v>
      </c>
      <c r="M59" s="23">
        <v>35.863151899999998</v>
      </c>
      <c r="N59" s="23">
        <v>-103.8299311</v>
      </c>
      <c r="O59" s="23">
        <v>0</v>
      </c>
      <c r="P59" s="23">
        <v>35021000100</v>
      </c>
      <c r="Q59" s="23">
        <v>8</v>
      </c>
      <c r="R59" s="23">
        <v>4.0420123184680001</v>
      </c>
      <c r="S59" s="23">
        <v>0.54939225444850404</v>
      </c>
    </row>
    <row r="60" spans="1:19">
      <c r="A60" s="23">
        <v>59</v>
      </c>
      <c r="B60" s="23">
        <v>58</v>
      </c>
      <c r="C60" s="23">
        <v>35</v>
      </c>
      <c r="D60" s="23">
        <v>51</v>
      </c>
      <c r="E60" s="23">
        <v>962300</v>
      </c>
      <c r="F60" s="23">
        <v>35051962300</v>
      </c>
      <c r="G60" s="23">
        <v>9623</v>
      </c>
      <c r="H60" s="23" t="s">
        <v>424</v>
      </c>
      <c r="I60" s="23" t="s">
        <v>369</v>
      </c>
      <c r="J60" s="23" t="s">
        <v>370</v>
      </c>
      <c r="K60" s="23">
        <v>9294304</v>
      </c>
      <c r="L60" s="23">
        <v>193007</v>
      </c>
      <c r="M60" s="23">
        <v>33.125939099999997</v>
      </c>
      <c r="N60" s="23">
        <v>-107.27634430000001</v>
      </c>
      <c r="O60" s="23">
        <v>0</v>
      </c>
      <c r="P60" s="23">
        <v>35051962300</v>
      </c>
      <c r="Q60" s="23">
        <v>54</v>
      </c>
      <c r="R60" s="23">
        <v>0.17340705571432499</v>
      </c>
      <c r="S60" s="23">
        <v>9.1665109400000005E-4</v>
      </c>
    </row>
    <row r="61" spans="1:19">
      <c r="A61" s="23">
        <v>60</v>
      </c>
      <c r="B61" s="23">
        <v>59</v>
      </c>
      <c r="C61" s="23">
        <v>35</v>
      </c>
      <c r="D61" s="23">
        <v>51</v>
      </c>
      <c r="E61" s="23">
        <v>962200</v>
      </c>
      <c r="F61" s="23">
        <v>35051962200</v>
      </c>
      <c r="G61" s="23">
        <v>9622</v>
      </c>
      <c r="H61" s="23" t="s">
        <v>425</v>
      </c>
      <c r="I61" s="23" t="s">
        <v>369</v>
      </c>
      <c r="J61" s="23" t="s">
        <v>370</v>
      </c>
      <c r="K61" s="23">
        <v>7270097</v>
      </c>
      <c r="L61" s="23">
        <v>0</v>
      </c>
      <c r="M61" s="23">
        <v>33.140806400000002</v>
      </c>
      <c r="N61" s="23">
        <v>-107.2406143</v>
      </c>
      <c r="O61" s="23">
        <v>0</v>
      </c>
      <c r="P61" s="23">
        <v>35051962200</v>
      </c>
      <c r="Q61" s="23">
        <v>51</v>
      </c>
      <c r="R61" s="23">
        <v>0.112365623487466</v>
      </c>
      <c r="S61" s="23">
        <v>7.025501705E-4</v>
      </c>
    </row>
    <row r="62" spans="1:19">
      <c r="A62" s="23">
        <v>61</v>
      </c>
      <c r="B62" s="23">
        <v>60</v>
      </c>
      <c r="C62" s="23">
        <v>35</v>
      </c>
      <c r="D62" s="23">
        <v>51</v>
      </c>
      <c r="E62" s="23">
        <v>962402</v>
      </c>
      <c r="F62" s="23">
        <v>35051962402</v>
      </c>
      <c r="G62" s="23">
        <v>9624.02</v>
      </c>
      <c r="H62" s="23" t="s">
        <v>426</v>
      </c>
      <c r="I62" s="23" t="s">
        <v>369</v>
      </c>
      <c r="J62" s="23" t="s">
        <v>370</v>
      </c>
      <c r="K62" s="23">
        <v>4921617799</v>
      </c>
      <c r="L62" s="23">
        <v>18313611</v>
      </c>
      <c r="M62" s="23">
        <v>33.081076600000003</v>
      </c>
      <c r="N62" s="23">
        <v>-107.5857733</v>
      </c>
      <c r="O62" s="23">
        <v>0</v>
      </c>
      <c r="P62" s="23">
        <v>35051962402</v>
      </c>
      <c r="Q62" s="23">
        <v>61</v>
      </c>
      <c r="R62" s="23">
        <v>3.6750154030434401</v>
      </c>
      <c r="S62" s="23">
        <v>0.47711200641699503</v>
      </c>
    </row>
    <row r="63" spans="1:19">
      <c r="A63" s="23">
        <v>62</v>
      </c>
      <c r="B63" s="23">
        <v>61</v>
      </c>
      <c r="C63" s="23">
        <v>35</v>
      </c>
      <c r="D63" s="23">
        <v>51</v>
      </c>
      <c r="E63" s="23">
        <v>962401</v>
      </c>
      <c r="F63" s="23">
        <v>35051962401</v>
      </c>
      <c r="G63" s="23">
        <v>9624.01</v>
      </c>
      <c r="H63" s="23" t="s">
        <v>427</v>
      </c>
      <c r="I63" s="23" t="s">
        <v>369</v>
      </c>
      <c r="J63" s="23" t="s">
        <v>370</v>
      </c>
      <c r="K63" s="23">
        <v>5885264842</v>
      </c>
      <c r="L63" s="23">
        <v>129817403</v>
      </c>
      <c r="M63" s="23">
        <v>33.169506599999998</v>
      </c>
      <c r="N63" s="23">
        <v>-106.8858793</v>
      </c>
      <c r="O63" s="23">
        <v>0</v>
      </c>
      <c r="P63" s="23">
        <v>35051962401</v>
      </c>
      <c r="Q63" s="23">
        <v>20</v>
      </c>
      <c r="R63" s="23">
        <v>3.6355254958284302</v>
      </c>
      <c r="S63" s="23">
        <v>0.58142231326599303</v>
      </c>
    </row>
    <row r="64" spans="1:19">
      <c r="A64" s="23">
        <v>63</v>
      </c>
      <c r="B64" s="23">
        <v>62</v>
      </c>
      <c r="C64" s="23">
        <v>35</v>
      </c>
      <c r="D64" s="23">
        <v>25</v>
      </c>
      <c r="E64" s="23">
        <v>800</v>
      </c>
      <c r="F64" s="23">
        <v>35025000800</v>
      </c>
      <c r="G64" s="23">
        <v>8</v>
      </c>
      <c r="H64" s="23" t="s">
        <v>428</v>
      </c>
      <c r="I64" s="23" t="s">
        <v>369</v>
      </c>
      <c r="J64" s="23" t="s">
        <v>370</v>
      </c>
      <c r="K64" s="23">
        <v>690356150</v>
      </c>
      <c r="L64" s="23">
        <v>36421</v>
      </c>
      <c r="M64" s="23">
        <v>32.458206199999999</v>
      </c>
      <c r="N64" s="23">
        <v>-103.224529</v>
      </c>
      <c r="O64" s="23">
        <v>0</v>
      </c>
      <c r="P64" s="23">
        <v>35025000800</v>
      </c>
      <c r="Q64" s="23">
        <v>76</v>
      </c>
      <c r="R64" s="23">
        <v>1.4066686779567801</v>
      </c>
      <c r="S64" s="23">
        <v>6.6215557154499005E-2</v>
      </c>
    </row>
    <row r="65" spans="1:19">
      <c r="A65" s="23">
        <v>64</v>
      </c>
      <c r="B65" s="23">
        <v>63</v>
      </c>
      <c r="C65" s="23">
        <v>35</v>
      </c>
      <c r="D65" s="23">
        <v>25</v>
      </c>
      <c r="E65" s="23">
        <v>200</v>
      </c>
      <c r="F65" s="23">
        <v>35025000200</v>
      </c>
      <c r="G65" s="23">
        <v>2</v>
      </c>
      <c r="H65" s="23" t="s">
        <v>385</v>
      </c>
      <c r="I65" s="23" t="s">
        <v>369</v>
      </c>
      <c r="J65" s="23" t="s">
        <v>370</v>
      </c>
      <c r="K65" s="23">
        <v>15710061</v>
      </c>
      <c r="L65" s="23">
        <v>29781</v>
      </c>
      <c r="M65" s="23">
        <v>32.686902400000001</v>
      </c>
      <c r="N65" s="23">
        <v>-103.1541574</v>
      </c>
      <c r="O65" s="23">
        <v>0</v>
      </c>
      <c r="P65" s="23">
        <v>35025000200</v>
      </c>
      <c r="Q65" s="23">
        <v>179</v>
      </c>
      <c r="R65" s="23">
        <v>0.23427363785281899</v>
      </c>
      <c r="S65" s="23">
        <v>1.5134272335000001E-3</v>
      </c>
    </row>
    <row r="66" spans="1:19">
      <c r="A66" s="23">
        <v>65</v>
      </c>
      <c r="B66" s="23">
        <v>64</v>
      </c>
      <c r="C66" s="23">
        <v>35</v>
      </c>
      <c r="D66" s="23">
        <v>25</v>
      </c>
      <c r="E66" s="23">
        <v>300</v>
      </c>
      <c r="F66" s="23">
        <v>35025000300</v>
      </c>
      <c r="G66" s="23">
        <v>3</v>
      </c>
      <c r="H66" s="23" t="s">
        <v>429</v>
      </c>
      <c r="I66" s="23" t="s">
        <v>369</v>
      </c>
      <c r="J66" s="23" t="s">
        <v>370</v>
      </c>
      <c r="K66" s="23">
        <v>6502771</v>
      </c>
      <c r="L66" s="23">
        <v>25331</v>
      </c>
      <c r="M66" s="23">
        <v>32.690653900000001</v>
      </c>
      <c r="N66" s="23">
        <v>-103.1129842</v>
      </c>
      <c r="O66" s="23">
        <v>0</v>
      </c>
      <c r="P66" s="23">
        <v>35025000300</v>
      </c>
      <c r="Q66" s="23">
        <v>231</v>
      </c>
      <c r="R66" s="23">
        <v>0.116631762605301</v>
      </c>
      <c r="S66" s="23">
        <v>6.2770003599999999E-4</v>
      </c>
    </row>
    <row r="67" spans="1:19">
      <c r="A67" s="23">
        <v>66</v>
      </c>
      <c r="B67" s="23">
        <v>65</v>
      </c>
      <c r="C67" s="23">
        <v>35</v>
      </c>
      <c r="D67" s="23">
        <v>25</v>
      </c>
      <c r="E67" s="23">
        <v>400</v>
      </c>
      <c r="F67" s="23">
        <v>35025000400</v>
      </c>
      <c r="G67" s="23">
        <v>4</v>
      </c>
      <c r="H67" s="23" t="s">
        <v>430</v>
      </c>
      <c r="I67" s="23" t="s">
        <v>369</v>
      </c>
      <c r="J67" s="23" t="s">
        <v>370</v>
      </c>
      <c r="K67" s="23">
        <v>5202636</v>
      </c>
      <c r="L67" s="23">
        <v>482</v>
      </c>
      <c r="M67" s="23">
        <v>32.707555900000003</v>
      </c>
      <c r="N67" s="23">
        <v>-103.10768760000001</v>
      </c>
      <c r="O67" s="23">
        <v>0</v>
      </c>
      <c r="P67" s="23">
        <v>35025000400</v>
      </c>
      <c r="Q67" s="23">
        <v>175</v>
      </c>
      <c r="R67" s="23">
        <v>9.7981758197890997E-2</v>
      </c>
      <c r="S67" s="23">
        <v>5.0038048600000004E-4</v>
      </c>
    </row>
    <row r="68" spans="1:19">
      <c r="A68" s="23">
        <v>67</v>
      </c>
      <c r="B68" s="23">
        <v>66</v>
      </c>
      <c r="C68" s="23">
        <v>35</v>
      </c>
      <c r="D68" s="23">
        <v>25</v>
      </c>
      <c r="E68" s="23">
        <v>600</v>
      </c>
      <c r="F68" s="23">
        <v>35025000600</v>
      </c>
      <c r="G68" s="23">
        <v>6</v>
      </c>
      <c r="H68" s="23" t="s">
        <v>431</v>
      </c>
      <c r="I68" s="23" t="s">
        <v>369</v>
      </c>
      <c r="J68" s="23" t="s">
        <v>370</v>
      </c>
      <c r="K68" s="23">
        <v>14551412</v>
      </c>
      <c r="L68" s="23">
        <v>18009</v>
      </c>
      <c r="M68" s="23">
        <v>32.724126200000001</v>
      </c>
      <c r="N68" s="23">
        <v>-103.1577861</v>
      </c>
      <c r="O68" s="23">
        <v>0</v>
      </c>
      <c r="P68" s="23">
        <v>35025000600</v>
      </c>
      <c r="Q68" s="23">
        <v>332</v>
      </c>
      <c r="R68" s="23">
        <v>0.187255638266866</v>
      </c>
      <c r="S68" s="23">
        <v>1.4014538794999999E-3</v>
      </c>
    </row>
    <row r="69" spans="1:19">
      <c r="A69" s="23">
        <v>68</v>
      </c>
      <c r="B69" s="23">
        <v>67</v>
      </c>
      <c r="C69" s="23">
        <v>35</v>
      </c>
      <c r="D69" s="23">
        <v>25</v>
      </c>
      <c r="E69" s="23">
        <v>100</v>
      </c>
      <c r="F69" s="23">
        <v>35025000100</v>
      </c>
      <c r="G69" s="23">
        <v>1</v>
      </c>
      <c r="H69" s="23" t="s">
        <v>384</v>
      </c>
      <c r="I69" s="23" t="s">
        <v>369</v>
      </c>
      <c r="J69" s="23" t="s">
        <v>370</v>
      </c>
      <c r="K69" s="23">
        <v>2479506</v>
      </c>
      <c r="L69" s="23">
        <v>0</v>
      </c>
      <c r="M69" s="23">
        <v>32.703890399999999</v>
      </c>
      <c r="N69" s="23">
        <v>-103.13574560000001</v>
      </c>
      <c r="O69" s="23">
        <v>0</v>
      </c>
      <c r="P69" s="23">
        <v>35025000100</v>
      </c>
      <c r="Q69" s="23">
        <v>168</v>
      </c>
      <c r="R69" s="23">
        <v>6.1825062745981998E-2</v>
      </c>
      <c r="S69" s="23">
        <v>2.38451837E-4</v>
      </c>
    </row>
    <row r="70" spans="1:19">
      <c r="A70" s="23">
        <v>69</v>
      </c>
      <c r="B70" s="23">
        <v>68</v>
      </c>
      <c r="C70" s="23">
        <v>35</v>
      </c>
      <c r="D70" s="23">
        <v>25</v>
      </c>
      <c r="E70" s="23">
        <v>900</v>
      </c>
      <c r="F70" s="23">
        <v>35025000900</v>
      </c>
      <c r="G70" s="23">
        <v>9</v>
      </c>
      <c r="H70" s="23" t="s">
        <v>416</v>
      </c>
      <c r="I70" s="23" t="s">
        <v>369</v>
      </c>
      <c r="J70" s="23" t="s">
        <v>370</v>
      </c>
      <c r="K70" s="23">
        <v>2922915047</v>
      </c>
      <c r="L70" s="23">
        <v>118700</v>
      </c>
      <c r="M70" s="23">
        <v>32.227283999999997</v>
      </c>
      <c r="N70" s="23">
        <v>-103.4256292</v>
      </c>
      <c r="O70" s="23">
        <v>0</v>
      </c>
      <c r="P70" s="23">
        <v>35025000900</v>
      </c>
      <c r="Q70" s="23">
        <v>41</v>
      </c>
      <c r="R70" s="23">
        <v>2.6633336767576399</v>
      </c>
      <c r="S70" s="23">
        <v>0.27961824558500398</v>
      </c>
    </row>
    <row r="71" spans="1:19">
      <c r="A71" s="23">
        <v>70</v>
      </c>
      <c r="B71" s="23">
        <v>69</v>
      </c>
      <c r="C71" s="23">
        <v>35</v>
      </c>
      <c r="D71" s="23">
        <v>25</v>
      </c>
      <c r="E71" s="23">
        <v>502</v>
      </c>
      <c r="F71" s="23">
        <v>35025000502</v>
      </c>
      <c r="G71" s="23">
        <v>5.0199999999999996</v>
      </c>
      <c r="H71" s="23" t="s">
        <v>432</v>
      </c>
      <c r="I71" s="23" t="s">
        <v>369</v>
      </c>
      <c r="J71" s="23" t="s">
        <v>370</v>
      </c>
      <c r="K71" s="23">
        <v>14821898</v>
      </c>
      <c r="L71" s="23">
        <v>3064</v>
      </c>
      <c r="M71" s="23">
        <v>32.720498900000003</v>
      </c>
      <c r="N71" s="23">
        <v>-103.1086222</v>
      </c>
      <c r="O71" s="23">
        <v>0</v>
      </c>
      <c r="P71" s="23">
        <v>35025000502</v>
      </c>
      <c r="Q71" s="23">
        <v>294</v>
      </c>
      <c r="R71" s="23">
        <v>0.23476585906967801</v>
      </c>
      <c r="S71" s="23">
        <v>1.4260659469999999E-3</v>
      </c>
    </row>
    <row r="72" spans="1:19">
      <c r="A72" s="23">
        <v>71</v>
      </c>
      <c r="B72" s="23">
        <v>70</v>
      </c>
      <c r="C72" s="23">
        <v>35</v>
      </c>
      <c r="D72" s="23">
        <v>25</v>
      </c>
      <c r="E72" s="23">
        <v>1003</v>
      </c>
      <c r="F72" s="23">
        <v>35025001003</v>
      </c>
      <c r="G72" s="23">
        <v>10.029999999999999</v>
      </c>
      <c r="H72" s="23" t="s">
        <v>433</v>
      </c>
      <c r="I72" s="23" t="s">
        <v>369</v>
      </c>
      <c r="J72" s="23" t="s">
        <v>370</v>
      </c>
      <c r="K72" s="23">
        <v>5129635</v>
      </c>
      <c r="L72" s="23">
        <v>53573</v>
      </c>
      <c r="M72" s="23">
        <v>32.937181699999996</v>
      </c>
      <c r="N72" s="23">
        <v>-103.35153800000001</v>
      </c>
      <c r="O72" s="23">
        <v>0</v>
      </c>
      <c r="P72" s="23">
        <v>35025001003</v>
      </c>
      <c r="Q72" s="23">
        <v>230</v>
      </c>
      <c r="R72" s="23">
        <v>9.7254928140840996E-2</v>
      </c>
      <c r="S72" s="23">
        <v>4.9974683650000004E-4</v>
      </c>
    </row>
    <row r="73" spans="1:19">
      <c r="A73" s="23">
        <v>72</v>
      </c>
      <c r="B73" s="23">
        <v>71</v>
      </c>
      <c r="C73" s="23">
        <v>35</v>
      </c>
      <c r="D73" s="23">
        <v>25</v>
      </c>
      <c r="E73" s="23">
        <v>1100</v>
      </c>
      <c r="F73" s="23">
        <v>35025001100</v>
      </c>
      <c r="G73" s="23">
        <v>11</v>
      </c>
      <c r="H73" s="23" t="s">
        <v>434</v>
      </c>
      <c r="I73" s="23" t="s">
        <v>369</v>
      </c>
      <c r="J73" s="23" t="s">
        <v>370</v>
      </c>
      <c r="K73" s="23">
        <v>6313363336</v>
      </c>
      <c r="L73" s="23">
        <v>7273560</v>
      </c>
      <c r="M73" s="23">
        <v>33.117139600000002</v>
      </c>
      <c r="N73" s="23">
        <v>-103.42115800000001</v>
      </c>
      <c r="O73" s="23">
        <v>0</v>
      </c>
      <c r="P73" s="23">
        <v>35025001100</v>
      </c>
      <c r="Q73" s="23">
        <v>119</v>
      </c>
      <c r="R73" s="23">
        <v>3.71887856893487</v>
      </c>
      <c r="S73" s="23">
        <v>0.61066508252650198</v>
      </c>
    </row>
    <row r="74" spans="1:19">
      <c r="A74" s="23">
        <v>73</v>
      </c>
      <c r="B74" s="23">
        <v>72</v>
      </c>
      <c r="C74" s="23">
        <v>35</v>
      </c>
      <c r="D74" s="23">
        <v>25</v>
      </c>
      <c r="E74" s="23">
        <v>702</v>
      </c>
      <c r="F74" s="23">
        <v>35025000702</v>
      </c>
      <c r="G74" s="23">
        <v>7.02</v>
      </c>
      <c r="H74" s="23" t="s">
        <v>395</v>
      </c>
      <c r="I74" s="23" t="s">
        <v>369</v>
      </c>
      <c r="J74" s="23" t="s">
        <v>370</v>
      </c>
      <c r="K74" s="23">
        <v>1184427055</v>
      </c>
      <c r="L74" s="23">
        <v>640074</v>
      </c>
      <c r="M74" s="23">
        <v>32.640042600000001</v>
      </c>
      <c r="N74" s="23">
        <v>-103.34721</v>
      </c>
      <c r="O74" s="23">
        <v>0</v>
      </c>
      <c r="P74" s="23">
        <v>35025000702</v>
      </c>
      <c r="Q74" s="23">
        <v>269</v>
      </c>
      <c r="R74" s="23">
        <v>2.28273119545943</v>
      </c>
      <c r="S74" s="23">
        <v>0.1138752983895</v>
      </c>
    </row>
    <row r="75" spans="1:19">
      <c r="A75" s="23">
        <v>74</v>
      </c>
      <c r="B75" s="23">
        <v>73</v>
      </c>
      <c r="C75" s="23">
        <v>35</v>
      </c>
      <c r="D75" s="23">
        <v>25</v>
      </c>
      <c r="E75" s="23">
        <v>504</v>
      </c>
      <c r="F75" s="23">
        <v>35025000504</v>
      </c>
      <c r="G75" s="23">
        <v>5.04</v>
      </c>
      <c r="H75" s="23" t="s">
        <v>412</v>
      </c>
      <c r="I75" s="23" t="s">
        <v>369</v>
      </c>
      <c r="J75" s="23" t="s">
        <v>370</v>
      </c>
      <c r="K75" s="23">
        <v>5412246</v>
      </c>
      <c r="L75" s="23">
        <v>51502</v>
      </c>
      <c r="M75" s="23">
        <v>32.7452422</v>
      </c>
      <c r="N75" s="23">
        <v>-103.156057</v>
      </c>
      <c r="O75" s="23">
        <v>0</v>
      </c>
      <c r="P75" s="23">
        <v>35025000504</v>
      </c>
      <c r="Q75" s="23">
        <v>142</v>
      </c>
      <c r="R75" s="23">
        <v>0.122791783791727</v>
      </c>
      <c r="S75" s="23">
        <v>5.2568316499999998E-4</v>
      </c>
    </row>
    <row r="76" spans="1:19">
      <c r="A76" s="23">
        <v>75</v>
      </c>
      <c r="B76" s="23">
        <v>74</v>
      </c>
      <c r="C76" s="23">
        <v>35</v>
      </c>
      <c r="D76" s="23">
        <v>19</v>
      </c>
      <c r="E76" s="23">
        <v>961600</v>
      </c>
      <c r="F76" s="23">
        <v>35019961600</v>
      </c>
      <c r="G76" s="23">
        <v>9616</v>
      </c>
      <c r="H76" s="23" t="s">
        <v>435</v>
      </c>
      <c r="I76" s="23" t="s">
        <v>369</v>
      </c>
      <c r="J76" s="23" t="s">
        <v>370</v>
      </c>
      <c r="K76" s="23">
        <v>7848912419</v>
      </c>
      <c r="L76" s="23">
        <v>2887727</v>
      </c>
      <c r="M76" s="23">
        <v>34.869782200000003</v>
      </c>
      <c r="N76" s="23">
        <v>-104.7849677</v>
      </c>
      <c r="O76" s="23">
        <v>0</v>
      </c>
      <c r="P76" s="23">
        <v>35019961600</v>
      </c>
      <c r="Q76" s="23">
        <v>79</v>
      </c>
      <c r="R76" s="23">
        <v>4.1151248031006098</v>
      </c>
      <c r="S76" s="23">
        <v>0.77403498931499803</v>
      </c>
    </row>
    <row r="77" spans="1:19">
      <c r="A77" s="23">
        <v>76</v>
      </c>
      <c r="B77" s="23">
        <v>75</v>
      </c>
      <c r="C77" s="23">
        <v>35</v>
      </c>
      <c r="D77" s="23">
        <v>25</v>
      </c>
      <c r="E77" s="23">
        <v>1005</v>
      </c>
      <c r="F77" s="23">
        <v>35025001005</v>
      </c>
      <c r="G77" s="23">
        <v>10.050000000000001</v>
      </c>
      <c r="H77" s="23" t="s">
        <v>436</v>
      </c>
      <c r="I77" s="23" t="s">
        <v>369</v>
      </c>
      <c r="J77" s="23" t="s">
        <v>370</v>
      </c>
      <c r="K77" s="23">
        <v>10635755</v>
      </c>
      <c r="L77" s="23">
        <v>9954</v>
      </c>
      <c r="M77" s="23">
        <v>32.951765299999998</v>
      </c>
      <c r="N77" s="23">
        <v>-103.3471742</v>
      </c>
      <c r="O77" s="23">
        <v>0</v>
      </c>
      <c r="P77" s="23">
        <v>35025001005</v>
      </c>
      <c r="Q77" s="23">
        <v>130</v>
      </c>
      <c r="R77" s="23">
        <v>0.204538598759713</v>
      </c>
      <c r="S77" s="23">
        <v>1.0265922255E-3</v>
      </c>
    </row>
    <row r="78" spans="1:19">
      <c r="A78" s="23">
        <v>77</v>
      </c>
      <c r="B78" s="23">
        <v>76</v>
      </c>
      <c r="C78" s="23">
        <v>35</v>
      </c>
      <c r="D78" s="23">
        <v>25</v>
      </c>
      <c r="E78" s="23">
        <v>503</v>
      </c>
      <c r="F78" s="23">
        <v>35025000503</v>
      </c>
      <c r="G78" s="23">
        <v>5.03</v>
      </c>
      <c r="H78" s="23" t="s">
        <v>406</v>
      </c>
      <c r="I78" s="23" t="s">
        <v>369</v>
      </c>
      <c r="J78" s="23" t="s">
        <v>370</v>
      </c>
      <c r="K78" s="23">
        <v>3631652</v>
      </c>
      <c r="L78" s="23">
        <v>0</v>
      </c>
      <c r="M78" s="23">
        <v>32.7363091</v>
      </c>
      <c r="N78" s="23">
        <v>-103.1358645</v>
      </c>
      <c r="O78" s="23">
        <v>0</v>
      </c>
      <c r="P78" s="23">
        <v>35025000503</v>
      </c>
      <c r="Q78" s="23">
        <v>187</v>
      </c>
      <c r="R78" s="23">
        <v>8.6618162962426998E-2</v>
      </c>
      <c r="S78" s="23">
        <v>3.49376633E-4</v>
      </c>
    </row>
    <row r="79" spans="1:19">
      <c r="A79" s="23">
        <v>78</v>
      </c>
      <c r="B79" s="23">
        <v>77</v>
      </c>
      <c r="C79" s="23">
        <v>35</v>
      </c>
      <c r="D79" s="23">
        <v>25</v>
      </c>
      <c r="E79" s="23">
        <v>1004</v>
      </c>
      <c r="F79" s="23">
        <v>35025001004</v>
      </c>
      <c r="G79" s="23">
        <v>10.039999999999999</v>
      </c>
      <c r="H79" s="23" t="s">
        <v>437</v>
      </c>
      <c r="I79" s="23" t="s">
        <v>369</v>
      </c>
      <c r="J79" s="23" t="s">
        <v>370</v>
      </c>
      <c r="K79" s="23">
        <v>6570560</v>
      </c>
      <c r="L79" s="23">
        <v>9729</v>
      </c>
      <c r="M79" s="23">
        <v>32.964331899999998</v>
      </c>
      <c r="N79" s="23">
        <v>-103.3497912</v>
      </c>
      <c r="O79" s="23">
        <v>0</v>
      </c>
      <c r="P79" s="23">
        <v>35025001004</v>
      </c>
      <c r="Q79" s="23">
        <v>165</v>
      </c>
      <c r="R79" s="23">
        <v>0.12566864706962499</v>
      </c>
      <c r="S79" s="23">
        <v>6.3465676100000004E-4</v>
      </c>
    </row>
    <row r="80" spans="1:19">
      <c r="A80" s="23">
        <v>79</v>
      </c>
      <c r="B80" s="23">
        <v>78</v>
      </c>
      <c r="C80" s="23">
        <v>35</v>
      </c>
      <c r="D80" s="23">
        <v>25</v>
      </c>
      <c r="E80" s="23">
        <v>701</v>
      </c>
      <c r="F80" s="23">
        <v>35025000701</v>
      </c>
      <c r="G80" s="23">
        <v>7.01</v>
      </c>
      <c r="H80" s="23" t="s">
        <v>438</v>
      </c>
      <c r="I80" s="23" t="s">
        <v>369</v>
      </c>
      <c r="J80" s="23" t="s">
        <v>370</v>
      </c>
      <c r="K80" s="23">
        <v>142534549</v>
      </c>
      <c r="L80" s="23">
        <v>179403</v>
      </c>
      <c r="M80" s="23">
        <v>32.8129195</v>
      </c>
      <c r="N80" s="23">
        <v>-103.11912359999999</v>
      </c>
      <c r="O80" s="23">
        <v>0</v>
      </c>
      <c r="P80" s="23">
        <v>35025000701</v>
      </c>
      <c r="Q80" s="23">
        <v>75</v>
      </c>
      <c r="R80" s="23">
        <v>0.67494295265745297</v>
      </c>
      <c r="S80" s="23">
        <v>1.3741956521E-2</v>
      </c>
    </row>
    <row r="81" spans="1:19">
      <c r="A81" s="23">
        <v>80</v>
      </c>
      <c r="B81" s="23">
        <v>79</v>
      </c>
      <c r="C81" s="23">
        <v>35</v>
      </c>
      <c r="D81" s="23">
        <v>25</v>
      </c>
      <c r="E81" s="23">
        <v>704</v>
      </c>
      <c r="F81" s="23">
        <v>35025000704</v>
      </c>
      <c r="G81" s="23">
        <v>7.04</v>
      </c>
      <c r="H81" s="23" t="s">
        <v>439</v>
      </c>
      <c r="I81" s="23" t="s">
        <v>369</v>
      </c>
      <c r="J81" s="23" t="s">
        <v>370</v>
      </c>
      <c r="K81" s="23">
        <v>12563457</v>
      </c>
      <c r="L81" s="23">
        <v>14662</v>
      </c>
      <c r="M81" s="23">
        <v>32.776966799999997</v>
      </c>
      <c r="N81" s="23">
        <v>-103.13601060000001</v>
      </c>
      <c r="O81" s="23">
        <v>0</v>
      </c>
      <c r="P81" s="23">
        <v>35025000704</v>
      </c>
      <c r="Q81" s="23">
        <v>141</v>
      </c>
      <c r="R81" s="23">
        <v>0.16025438541467599</v>
      </c>
      <c r="S81" s="23">
        <v>1.210570323E-3</v>
      </c>
    </row>
    <row r="82" spans="1:19">
      <c r="A82" s="23">
        <v>81</v>
      </c>
      <c r="B82" s="23">
        <v>80</v>
      </c>
      <c r="C82" s="23">
        <v>35</v>
      </c>
      <c r="D82" s="23">
        <v>25</v>
      </c>
      <c r="E82" s="23">
        <v>703</v>
      </c>
      <c r="F82" s="23">
        <v>35025000703</v>
      </c>
      <c r="G82" s="23">
        <v>7.03</v>
      </c>
      <c r="H82" s="23" t="s">
        <v>440</v>
      </c>
      <c r="I82" s="23" t="s">
        <v>369</v>
      </c>
      <c r="J82" s="23" t="s">
        <v>370</v>
      </c>
      <c r="K82" s="23">
        <v>15652620</v>
      </c>
      <c r="L82" s="23">
        <v>4554</v>
      </c>
      <c r="M82" s="23">
        <v>32.776364000000001</v>
      </c>
      <c r="N82" s="23">
        <v>-103.1668821</v>
      </c>
      <c r="O82" s="23">
        <v>0</v>
      </c>
      <c r="P82" s="23">
        <v>35025000703</v>
      </c>
      <c r="Q82" s="23">
        <v>86</v>
      </c>
      <c r="R82" s="23">
        <v>0.18867250553750201</v>
      </c>
      <c r="S82" s="23">
        <v>1.5069120415000001E-3</v>
      </c>
    </row>
    <row r="83" spans="1:19">
      <c r="A83" s="23">
        <v>82</v>
      </c>
      <c r="B83" s="23">
        <v>81</v>
      </c>
      <c r="C83" s="23">
        <v>35</v>
      </c>
      <c r="D83" s="23">
        <v>57</v>
      </c>
      <c r="E83" s="23">
        <v>963201</v>
      </c>
      <c r="F83" s="23">
        <v>35057963201</v>
      </c>
      <c r="G83" s="23">
        <v>9632.01</v>
      </c>
      <c r="H83" s="23" t="s">
        <v>441</v>
      </c>
      <c r="I83" s="23" t="s">
        <v>369</v>
      </c>
      <c r="J83" s="23" t="s">
        <v>370</v>
      </c>
      <c r="K83" s="23">
        <v>148878854</v>
      </c>
      <c r="L83" s="23">
        <v>1985</v>
      </c>
      <c r="M83" s="23">
        <v>35.000371100000002</v>
      </c>
      <c r="N83" s="23">
        <v>-106.1645432</v>
      </c>
      <c r="O83" s="23">
        <v>0</v>
      </c>
      <c r="P83" s="23">
        <v>35057963201</v>
      </c>
      <c r="Q83" s="23">
        <v>41</v>
      </c>
      <c r="R83" s="23">
        <v>0.56739596635591305</v>
      </c>
      <c r="S83" s="23">
        <v>1.4700373629999999E-2</v>
      </c>
    </row>
    <row r="84" spans="1:19">
      <c r="A84" s="23">
        <v>83</v>
      </c>
      <c r="B84" s="23">
        <v>82</v>
      </c>
      <c r="C84" s="23">
        <v>35</v>
      </c>
      <c r="D84" s="23">
        <v>57</v>
      </c>
      <c r="E84" s="23">
        <v>963202</v>
      </c>
      <c r="F84" s="23">
        <v>35057963202</v>
      </c>
      <c r="G84" s="23">
        <v>9632.02</v>
      </c>
      <c r="H84" s="23" t="s">
        <v>442</v>
      </c>
      <c r="I84" s="23" t="s">
        <v>369</v>
      </c>
      <c r="J84" s="23" t="s">
        <v>370</v>
      </c>
      <c r="K84" s="23">
        <v>166535914</v>
      </c>
      <c r="L84" s="23">
        <v>0</v>
      </c>
      <c r="M84" s="23">
        <v>35.018484000000001</v>
      </c>
      <c r="N84" s="23">
        <v>-105.89267529999999</v>
      </c>
      <c r="O84" s="23">
        <v>0</v>
      </c>
      <c r="P84" s="23">
        <v>35057963202</v>
      </c>
      <c r="Q84" s="23">
        <v>53</v>
      </c>
      <c r="R84" s="23">
        <v>0.93306643516649002</v>
      </c>
      <c r="S84" s="23">
        <v>1.6447414312498E-2</v>
      </c>
    </row>
    <row r="85" spans="1:19">
      <c r="A85" s="23">
        <v>84</v>
      </c>
      <c r="B85" s="23">
        <v>83</v>
      </c>
      <c r="C85" s="23">
        <v>35</v>
      </c>
      <c r="D85" s="23">
        <v>57</v>
      </c>
      <c r="E85" s="23">
        <v>963600</v>
      </c>
      <c r="F85" s="23">
        <v>35057963600</v>
      </c>
      <c r="G85" s="23">
        <v>9636</v>
      </c>
      <c r="H85" s="23" t="s">
        <v>443</v>
      </c>
      <c r="I85" s="23" t="s">
        <v>369</v>
      </c>
      <c r="J85" s="23" t="s">
        <v>370</v>
      </c>
      <c r="K85" s="23">
        <v>2838664684</v>
      </c>
      <c r="L85" s="23">
        <v>1625747</v>
      </c>
      <c r="M85" s="23">
        <v>34.794855900000002</v>
      </c>
      <c r="N85" s="23">
        <v>-106.0058557</v>
      </c>
      <c r="O85" s="23">
        <v>0</v>
      </c>
      <c r="P85" s="23">
        <v>35057963600</v>
      </c>
      <c r="Q85" s="23">
        <v>122</v>
      </c>
      <c r="R85" s="23">
        <v>2.7141310160646399</v>
      </c>
      <c r="S85" s="23">
        <v>0.27976272041100098</v>
      </c>
    </row>
    <row r="86" spans="1:19">
      <c r="A86" s="23">
        <v>85</v>
      </c>
      <c r="B86" s="23">
        <v>84</v>
      </c>
      <c r="C86" s="23">
        <v>35</v>
      </c>
      <c r="D86" s="23">
        <v>57</v>
      </c>
      <c r="E86" s="23">
        <v>963700</v>
      </c>
      <c r="F86" s="23">
        <v>35057963700</v>
      </c>
      <c r="G86" s="23">
        <v>9637</v>
      </c>
      <c r="H86" s="23" t="s">
        <v>444</v>
      </c>
      <c r="I86" s="23" t="s">
        <v>369</v>
      </c>
      <c r="J86" s="23" t="s">
        <v>370</v>
      </c>
      <c r="K86" s="23">
        <v>5509029152</v>
      </c>
      <c r="L86" s="23">
        <v>673412</v>
      </c>
      <c r="M86" s="23">
        <v>34.516517399999998</v>
      </c>
      <c r="N86" s="23">
        <v>-105.75358129999999</v>
      </c>
      <c r="O86" s="23">
        <v>0</v>
      </c>
      <c r="P86" s="23">
        <v>35057963700</v>
      </c>
      <c r="Q86" s="23">
        <v>14</v>
      </c>
      <c r="R86" s="23">
        <v>4.3659509883684899</v>
      </c>
      <c r="S86" s="23">
        <v>0.541072596048496</v>
      </c>
    </row>
    <row r="87" spans="1:19">
      <c r="A87" s="23">
        <v>86</v>
      </c>
      <c r="B87" s="23">
        <v>85</v>
      </c>
      <c r="C87" s="23">
        <v>35</v>
      </c>
      <c r="D87" s="23">
        <v>15</v>
      </c>
      <c r="E87" s="23">
        <v>700</v>
      </c>
      <c r="F87" s="23">
        <v>35015000700</v>
      </c>
      <c r="G87" s="23">
        <v>7</v>
      </c>
      <c r="H87" s="23" t="s">
        <v>387</v>
      </c>
      <c r="I87" s="23" t="s">
        <v>369</v>
      </c>
      <c r="J87" s="23" t="s">
        <v>370</v>
      </c>
      <c r="K87" s="23">
        <v>4456460343</v>
      </c>
      <c r="L87" s="23">
        <v>5405344</v>
      </c>
      <c r="M87" s="23">
        <v>32.311476999999996</v>
      </c>
      <c r="N87" s="23">
        <v>-104.4319127</v>
      </c>
      <c r="O87" s="23">
        <v>0</v>
      </c>
      <c r="P87" s="23">
        <v>35015000700</v>
      </c>
      <c r="Q87" s="23">
        <v>163</v>
      </c>
      <c r="R87" s="23">
        <v>4.2153955668365697</v>
      </c>
      <c r="S87" s="23">
        <v>0.42729076153600298</v>
      </c>
    </row>
    <row r="88" spans="1:19">
      <c r="A88" s="23">
        <v>87</v>
      </c>
      <c r="B88" s="23">
        <v>86</v>
      </c>
      <c r="C88" s="23">
        <v>35</v>
      </c>
      <c r="D88" s="23">
        <v>15</v>
      </c>
      <c r="E88" s="23">
        <v>900</v>
      </c>
      <c r="F88" s="23">
        <v>35015000900</v>
      </c>
      <c r="G88" s="23">
        <v>9</v>
      </c>
      <c r="H88" s="23" t="s">
        <v>416</v>
      </c>
      <c r="I88" s="23" t="s">
        <v>369</v>
      </c>
      <c r="J88" s="23" t="s">
        <v>370</v>
      </c>
      <c r="K88" s="23">
        <v>4281329618</v>
      </c>
      <c r="L88" s="23">
        <v>32391712</v>
      </c>
      <c r="M88" s="23">
        <v>32.745314</v>
      </c>
      <c r="N88" s="23">
        <v>-104.306971</v>
      </c>
      <c r="O88" s="23">
        <v>0</v>
      </c>
      <c r="P88" s="23">
        <v>35015000900</v>
      </c>
      <c r="Q88" s="23">
        <v>119</v>
      </c>
      <c r="R88" s="23">
        <v>3.7104356028119598</v>
      </c>
      <c r="S88" s="23">
        <v>0.41508717611749901</v>
      </c>
    </row>
    <row r="89" spans="1:19">
      <c r="A89" s="23">
        <v>88</v>
      </c>
      <c r="B89" s="23">
        <v>87</v>
      </c>
      <c r="C89" s="23">
        <v>35</v>
      </c>
      <c r="D89" s="23">
        <v>1</v>
      </c>
      <c r="E89" s="23">
        <v>126</v>
      </c>
      <c r="F89" s="23">
        <v>35001000126</v>
      </c>
      <c r="G89" s="23">
        <v>1.26</v>
      </c>
      <c r="H89" s="23" t="s">
        <v>445</v>
      </c>
      <c r="I89" s="23" t="s">
        <v>369</v>
      </c>
      <c r="J89" s="23" t="s">
        <v>370</v>
      </c>
      <c r="K89" s="23">
        <v>1315885</v>
      </c>
      <c r="L89" s="23">
        <v>0</v>
      </c>
      <c r="M89" s="23">
        <v>35.097542300000001</v>
      </c>
      <c r="N89" s="23">
        <v>-106.50679169999999</v>
      </c>
      <c r="O89" s="23">
        <v>0</v>
      </c>
      <c r="P89" s="23">
        <v>35001000126</v>
      </c>
      <c r="Q89" s="23">
        <v>32</v>
      </c>
      <c r="R89" s="23">
        <v>5.0582596550019003E-2</v>
      </c>
      <c r="S89" s="23">
        <v>1.3008351649999999E-4</v>
      </c>
    </row>
    <row r="90" spans="1:19">
      <c r="A90" s="23">
        <v>89</v>
      </c>
      <c r="B90" s="23">
        <v>88</v>
      </c>
      <c r="C90" s="23">
        <v>35</v>
      </c>
      <c r="D90" s="23">
        <v>1</v>
      </c>
      <c r="E90" s="23">
        <v>2600</v>
      </c>
      <c r="F90" s="23">
        <v>35001002600</v>
      </c>
      <c r="G90" s="23">
        <v>26</v>
      </c>
      <c r="H90" s="23" t="s">
        <v>446</v>
      </c>
      <c r="I90" s="23" t="s">
        <v>369</v>
      </c>
      <c r="J90" s="23" t="s">
        <v>370</v>
      </c>
      <c r="K90" s="23">
        <v>773510</v>
      </c>
      <c r="L90" s="23">
        <v>0</v>
      </c>
      <c r="M90" s="23">
        <v>35.095626799999998</v>
      </c>
      <c r="N90" s="23">
        <v>-106.6697473</v>
      </c>
      <c r="O90" s="23">
        <v>0</v>
      </c>
      <c r="P90" s="23">
        <v>35001002600</v>
      </c>
      <c r="Q90" s="23">
        <v>17</v>
      </c>
      <c r="R90" s="23">
        <v>4.382967080867E-2</v>
      </c>
      <c r="S90" s="23">
        <v>7.6464539000000006E-5</v>
      </c>
    </row>
    <row r="91" spans="1:19">
      <c r="A91" s="23">
        <v>90</v>
      </c>
      <c r="B91" s="23">
        <v>89</v>
      </c>
      <c r="C91" s="23">
        <v>35</v>
      </c>
      <c r="D91" s="23">
        <v>1</v>
      </c>
      <c r="E91" s="23">
        <v>3714</v>
      </c>
      <c r="F91" s="23">
        <v>35001003714</v>
      </c>
      <c r="G91" s="23">
        <v>37.14</v>
      </c>
      <c r="H91" s="23" t="s">
        <v>447</v>
      </c>
      <c r="I91" s="23" t="s">
        <v>369</v>
      </c>
      <c r="J91" s="23" t="s">
        <v>370</v>
      </c>
      <c r="K91" s="23">
        <v>2062192</v>
      </c>
      <c r="L91" s="23">
        <v>2670</v>
      </c>
      <c r="M91" s="23">
        <v>35.136799400000001</v>
      </c>
      <c r="N91" s="23">
        <v>-106.58034480000001</v>
      </c>
      <c r="O91" s="23">
        <v>0</v>
      </c>
      <c r="P91" s="23">
        <v>35001003714</v>
      </c>
      <c r="Q91" s="23">
        <v>126</v>
      </c>
      <c r="R91" s="23">
        <v>5.9078008500658002E-2</v>
      </c>
      <c r="S91" s="23">
        <v>2.0422142449999999E-4</v>
      </c>
    </row>
    <row r="92" spans="1:19">
      <c r="A92" s="23">
        <v>91</v>
      </c>
      <c r="B92" s="23">
        <v>90</v>
      </c>
      <c r="C92" s="23">
        <v>35</v>
      </c>
      <c r="D92" s="23">
        <v>1</v>
      </c>
      <c r="E92" s="23">
        <v>3001</v>
      </c>
      <c r="F92" s="23">
        <v>35001003001</v>
      </c>
      <c r="G92" s="23">
        <v>30.01</v>
      </c>
      <c r="H92" s="23" t="s">
        <v>448</v>
      </c>
      <c r="I92" s="23" t="s">
        <v>369</v>
      </c>
      <c r="J92" s="23" t="s">
        <v>370</v>
      </c>
      <c r="K92" s="23">
        <v>2987983</v>
      </c>
      <c r="L92" s="23">
        <v>0</v>
      </c>
      <c r="M92" s="23">
        <v>35.115679299999996</v>
      </c>
      <c r="N92" s="23">
        <v>-106.66579179999999</v>
      </c>
      <c r="O92" s="23">
        <v>0</v>
      </c>
      <c r="P92" s="23">
        <v>35001003001</v>
      </c>
      <c r="Q92" s="23">
        <v>64</v>
      </c>
      <c r="R92" s="23">
        <v>6.9737094098730995E-2</v>
      </c>
      <c r="S92" s="23">
        <v>2.9544558600000002E-4</v>
      </c>
    </row>
    <row r="93" spans="1:19">
      <c r="A93" s="23">
        <v>92</v>
      </c>
      <c r="B93" s="23">
        <v>91</v>
      </c>
      <c r="C93" s="23">
        <v>35</v>
      </c>
      <c r="D93" s="23">
        <v>1</v>
      </c>
      <c r="E93" s="23">
        <v>122</v>
      </c>
      <c r="F93" s="23">
        <v>35001000122</v>
      </c>
      <c r="G93" s="23">
        <v>1.22</v>
      </c>
      <c r="H93" s="23" t="s">
        <v>449</v>
      </c>
      <c r="I93" s="23" t="s">
        <v>369</v>
      </c>
      <c r="J93" s="23" t="s">
        <v>370</v>
      </c>
      <c r="K93" s="23">
        <v>2634943</v>
      </c>
      <c r="L93" s="23">
        <v>0</v>
      </c>
      <c r="M93" s="23">
        <v>35.109189200000003</v>
      </c>
      <c r="N93" s="23">
        <v>-106.55987140000001</v>
      </c>
      <c r="O93" s="23">
        <v>0</v>
      </c>
      <c r="P93" s="23">
        <v>35001000122</v>
      </c>
      <c r="Q93" s="23">
        <v>57</v>
      </c>
      <c r="R93" s="23">
        <v>6.4950584031100003E-2</v>
      </c>
      <c r="S93" s="23">
        <v>2.6051709599999998E-4</v>
      </c>
    </row>
    <row r="94" spans="1:19">
      <c r="A94" s="23">
        <v>93</v>
      </c>
      <c r="B94" s="23">
        <v>92</v>
      </c>
      <c r="C94" s="23">
        <v>35</v>
      </c>
      <c r="D94" s="23">
        <v>1</v>
      </c>
      <c r="E94" s="23">
        <v>402</v>
      </c>
      <c r="F94" s="23">
        <v>35001000402</v>
      </c>
      <c r="G94" s="23">
        <v>4.0199999999999996</v>
      </c>
      <c r="H94" s="23" t="s">
        <v>368</v>
      </c>
      <c r="I94" s="23" t="s">
        <v>369</v>
      </c>
      <c r="J94" s="23" t="s">
        <v>370</v>
      </c>
      <c r="K94" s="23">
        <v>1973346</v>
      </c>
      <c r="L94" s="23">
        <v>0</v>
      </c>
      <c r="M94" s="23">
        <v>35.091069900000001</v>
      </c>
      <c r="N94" s="23">
        <v>-106.59087599999999</v>
      </c>
      <c r="O94" s="23">
        <v>0</v>
      </c>
      <c r="P94" s="23">
        <v>35001000402</v>
      </c>
      <c r="Q94" s="23">
        <v>38</v>
      </c>
      <c r="R94" s="23">
        <v>6.8290600621999001E-2</v>
      </c>
      <c r="S94" s="23">
        <v>1.9506277700000001E-4</v>
      </c>
    </row>
    <row r="95" spans="1:19">
      <c r="A95" s="23">
        <v>94</v>
      </c>
      <c r="B95" s="23">
        <v>93</v>
      </c>
      <c r="C95" s="23">
        <v>35</v>
      </c>
      <c r="D95" s="23">
        <v>1</v>
      </c>
      <c r="E95" s="23">
        <v>124</v>
      </c>
      <c r="F95" s="23">
        <v>35001000124</v>
      </c>
      <c r="G95" s="23">
        <v>1.24</v>
      </c>
      <c r="H95" s="23" t="s">
        <v>450</v>
      </c>
      <c r="I95" s="23" t="s">
        <v>369</v>
      </c>
      <c r="J95" s="23" t="s">
        <v>370</v>
      </c>
      <c r="K95" s="23">
        <v>1699212</v>
      </c>
      <c r="L95" s="23">
        <v>0</v>
      </c>
      <c r="M95" s="23">
        <v>35.0981156</v>
      </c>
      <c r="N95" s="23">
        <v>-106.5604301</v>
      </c>
      <c r="O95" s="23">
        <v>0</v>
      </c>
      <c r="P95" s="23">
        <v>35001000124</v>
      </c>
      <c r="Q95" s="23">
        <v>90</v>
      </c>
      <c r="R95" s="23">
        <v>7.0780381591218994E-2</v>
      </c>
      <c r="S95" s="23">
        <v>1.6797961200000001E-4</v>
      </c>
    </row>
    <row r="96" spans="1:19">
      <c r="A96" s="23">
        <v>95</v>
      </c>
      <c r="B96" s="23">
        <v>94</v>
      </c>
      <c r="C96" s="23">
        <v>35</v>
      </c>
      <c r="D96" s="23">
        <v>1</v>
      </c>
      <c r="E96" s="23">
        <v>1700</v>
      </c>
      <c r="F96" s="23">
        <v>35001001700</v>
      </c>
      <c r="G96" s="23">
        <v>17</v>
      </c>
      <c r="H96" s="23" t="s">
        <v>451</v>
      </c>
      <c r="I96" s="23" t="s">
        <v>369</v>
      </c>
      <c r="J96" s="23" t="s">
        <v>370</v>
      </c>
      <c r="K96" s="23">
        <v>2046201</v>
      </c>
      <c r="L96" s="23">
        <v>0</v>
      </c>
      <c r="M96" s="23">
        <v>35.0792833</v>
      </c>
      <c r="N96" s="23">
        <v>-106.61273559999999</v>
      </c>
      <c r="O96" s="23">
        <v>0</v>
      </c>
      <c r="P96" s="23">
        <v>35001001700</v>
      </c>
      <c r="Q96" s="23">
        <v>42</v>
      </c>
      <c r="R96" s="23">
        <v>6.8561519992590997E-2</v>
      </c>
      <c r="S96" s="23">
        <v>2.0223526499999999E-4</v>
      </c>
    </row>
    <row r="97" spans="1:19">
      <c r="A97" s="23">
        <v>96</v>
      </c>
      <c r="B97" s="23">
        <v>95</v>
      </c>
      <c r="C97" s="23">
        <v>35</v>
      </c>
      <c r="D97" s="23">
        <v>1</v>
      </c>
      <c r="E97" s="23">
        <v>4502</v>
      </c>
      <c r="F97" s="23">
        <v>35001004502</v>
      </c>
      <c r="G97" s="23">
        <v>45.02</v>
      </c>
      <c r="H97" s="23" t="s">
        <v>452</v>
      </c>
      <c r="I97" s="23" t="s">
        <v>369</v>
      </c>
      <c r="J97" s="23" t="s">
        <v>370</v>
      </c>
      <c r="K97" s="23">
        <v>2961783</v>
      </c>
      <c r="L97" s="23">
        <v>4016</v>
      </c>
      <c r="M97" s="23">
        <v>35.038505299999997</v>
      </c>
      <c r="N97" s="23">
        <v>-106.6847669</v>
      </c>
      <c r="O97" s="23">
        <v>0</v>
      </c>
      <c r="P97" s="23">
        <v>35001004502</v>
      </c>
      <c r="Q97" s="23">
        <v>101</v>
      </c>
      <c r="R97" s="23">
        <v>8.1363800716698007E-2</v>
      </c>
      <c r="S97" s="23">
        <v>2.9298460899999999E-4</v>
      </c>
    </row>
    <row r="98" spans="1:19">
      <c r="A98" s="23">
        <v>97</v>
      </c>
      <c r="B98" s="23">
        <v>96</v>
      </c>
      <c r="C98" s="23">
        <v>35</v>
      </c>
      <c r="D98" s="23">
        <v>1</v>
      </c>
      <c r="E98" s="23">
        <v>4715</v>
      </c>
      <c r="F98" s="23">
        <v>35001004715</v>
      </c>
      <c r="G98" s="23">
        <v>47.15</v>
      </c>
      <c r="H98" s="23" t="s">
        <v>453</v>
      </c>
      <c r="I98" s="23" t="s">
        <v>369</v>
      </c>
      <c r="J98" s="23" t="s">
        <v>370</v>
      </c>
      <c r="K98" s="23">
        <v>51332447</v>
      </c>
      <c r="L98" s="23">
        <v>257074</v>
      </c>
      <c r="M98" s="23">
        <v>34.983849999999997</v>
      </c>
      <c r="N98" s="23">
        <v>-106.7560546</v>
      </c>
      <c r="O98" s="23">
        <v>0</v>
      </c>
      <c r="P98" s="23">
        <v>35001004715</v>
      </c>
      <c r="Q98" s="23">
        <v>165</v>
      </c>
      <c r="R98" s="23">
        <v>0.36457519228853402</v>
      </c>
      <c r="S98" s="23">
        <v>5.093339341999E-3</v>
      </c>
    </row>
    <row r="99" spans="1:19">
      <c r="A99" s="23">
        <v>98</v>
      </c>
      <c r="B99" s="23">
        <v>97</v>
      </c>
      <c r="C99" s="23">
        <v>35</v>
      </c>
      <c r="D99" s="23">
        <v>1</v>
      </c>
      <c r="E99" s="23">
        <v>4741</v>
      </c>
      <c r="F99" s="23">
        <v>35001004741</v>
      </c>
      <c r="G99" s="23">
        <v>47.41</v>
      </c>
      <c r="H99" s="23" t="s">
        <v>454</v>
      </c>
      <c r="I99" s="23" t="s">
        <v>369</v>
      </c>
      <c r="J99" s="23" t="s">
        <v>370</v>
      </c>
      <c r="K99" s="23">
        <v>7053142</v>
      </c>
      <c r="L99" s="23">
        <v>12908</v>
      </c>
      <c r="M99" s="23">
        <v>35.086920599999999</v>
      </c>
      <c r="N99" s="23">
        <v>-106.72345730000001</v>
      </c>
      <c r="O99" s="23">
        <v>0</v>
      </c>
      <c r="P99" s="23">
        <v>35001004741</v>
      </c>
      <c r="Q99" s="23">
        <v>317</v>
      </c>
      <c r="R99" s="23">
        <v>0.12295245459644299</v>
      </c>
      <c r="S99" s="23">
        <v>6.9843697949999997E-4</v>
      </c>
    </row>
    <row r="100" spans="1:19">
      <c r="A100" s="23">
        <v>99</v>
      </c>
      <c r="B100" s="23">
        <v>98</v>
      </c>
      <c r="C100" s="23">
        <v>35</v>
      </c>
      <c r="D100" s="23">
        <v>1</v>
      </c>
      <c r="E100" s="23">
        <v>3736</v>
      </c>
      <c r="F100" s="23">
        <v>35001003736</v>
      </c>
      <c r="G100" s="23">
        <v>37.36</v>
      </c>
      <c r="H100" s="23" t="s">
        <v>455</v>
      </c>
      <c r="I100" s="23" t="s">
        <v>369</v>
      </c>
      <c r="J100" s="23" t="s">
        <v>370</v>
      </c>
      <c r="K100" s="23">
        <v>12780141</v>
      </c>
      <c r="L100" s="23">
        <v>129192</v>
      </c>
      <c r="M100" s="23">
        <v>35.174072099999997</v>
      </c>
      <c r="N100" s="23">
        <v>-106.594435</v>
      </c>
      <c r="O100" s="23">
        <v>0</v>
      </c>
      <c r="P100" s="23">
        <v>35001003736</v>
      </c>
      <c r="Q100" s="23">
        <v>134</v>
      </c>
      <c r="R100" s="23">
        <v>0.169935151312092</v>
      </c>
      <c r="S100" s="23">
        <v>1.2773465625000001E-3</v>
      </c>
    </row>
    <row r="101" spans="1:19">
      <c r="A101" s="23">
        <v>100</v>
      </c>
      <c r="B101" s="23">
        <v>99</v>
      </c>
      <c r="C101" s="23">
        <v>35</v>
      </c>
      <c r="D101" s="23">
        <v>1</v>
      </c>
      <c r="E101" s="23">
        <v>3735</v>
      </c>
      <c r="F101" s="23">
        <v>35001003735</v>
      </c>
      <c r="G101" s="23">
        <v>37.35</v>
      </c>
      <c r="H101" s="23" t="s">
        <v>456</v>
      </c>
      <c r="I101" s="23" t="s">
        <v>369</v>
      </c>
      <c r="J101" s="23" t="s">
        <v>370</v>
      </c>
      <c r="K101" s="23">
        <v>7302193</v>
      </c>
      <c r="L101" s="23">
        <v>29997</v>
      </c>
      <c r="M101" s="23">
        <v>35.154369199999998</v>
      </c>
      <c r="N101" s="23">
        <v>-106.61444090000001</v>
      </c>
      <c r="O101" s="23">
        <v>0</v>
      </c>
      <c r="P101" s="23">
        <v>35001003735</v>
      </c>
      <c r="Q101" s="23">
        <v>115</v>
      </c>
      <c r="R101" s="23">
        <v>0.13061594256964201</v>
      </c>
      <c r="S101" s="23">
        <v>7.2532825099999999E-4</v>
      </c>
    </row>
    <row r="102" spans="1:19">
      <c r="A102" s="23">
        <v>101</v>
      </c>
      <c r="B102" s="23">
        <v>100</v>
      </c>
      <c r="C102" s="23">
        <v>35</v>
      </c>
      <c r="D102" s="23">
        <v>1</v>
      </c>
      <c r="E102" s="23">
        <v>3738</v>
      </c>
      <c r="F102" s="23">
        <v>35001003738</v>
      </c>
      <c r="G102" s="23">
        <v>37.380000000000003</v>
      </c>
      <c r="H102" s="23" t="s">
        <v>457</v>
      </c>
      <c r="I102" s="23" t="s">
        <v>369</v>
      </c>
      <c r="J102" s="23" t="s">
        <v>370</v>
      </c>
      <c r="K102" s="23">
        <v>1422800</v>
      </c>
      <c r="L102" s="23">
        <v>0</v>
      </c>
      <c r="M102" s="23">
        <v>35.148207599999999</v>
      </c>
      <c r="N102" s="23">
        <v>-106.5161598</v>
      </c>
      <c r="O102" s="23">
        <v>0</v>
      </c>
      <c r="P102" s="23">
        <v>35001003738</v>
      </c>
      <c r="Q102" s="23">
        <v>41</v>
      </c>
      <c r="R102" s="23">
        <v>5.6303933700731001E-2</v>
      </c>
      <c r="S102" s="23">
        <v>1.4073813199999999E-4</v>
      </c>
    </row>
    <row r="103" spans="1:19">
      <c r="A103" s="23">
        <v>102</v>
      </c>
      <c r="B103" s="23">
        <v>101</v>
      </c>
      <c r="C103" s="23">
        <v>35</v>
      </c>
      <c r="D103" s="23">
        <v>1</v>
      </c>
      <c r="E103" s="23">
        <v>501</v>
      </c>
      <c r="F103" s="23">
        <v>35001000501</v>
      </c>
      <c r="G103" s="23">
        <v>5.01</v>
      </c>
      <c r="H103" s="23" t="s">
        <v>458</v>
      </c>
      <c r="I103" s="23" t="s">
        <v>369</v>
      </c>
      <c r="J103" s="23" t="s">
        <v>370</v>
      </c>
      <c r="K103" s="23">
        <v>1288323</v>
      </c>
      <c r="L103" s="23">
        <v>0</v>
      </c>
      <c r="M103" s="23">
        <v>35.080083600000002</v>
      </c>
      <c r="N103" s="23">
        <v>-106.58182909999999</v>
      </c>
      <c r="O103" s="23">
        <v>0</v>
      </c>
      <c r="P103" s="23">
        <v>35001000501</v>
      </c>
      <c r="Q103" s="23">
        <v>104</v>
      </c>
      <c r="R103" s="23">
        <v>4.6528177296204003E-2</v>
      </c>
      <c r="S103" s="23">
        <v>1.2733230499999999E-4</v>
      </c>
    </row>
    <row r="104" spans="1:19">
      <c r="A104" s="23">
        <v>103</v>
      </c>
      <c r="B104" s="23">
        <v>102</v>
      </c>
      <c r="C104" s="23">
        <v>35</v>
      </c>
      <c r="D104" s="23">
        <v>1</v>
      </c>
      <c r="E104" s="23">
        <v>4736</v>
      </c>
      <c r="F104" s="23">
        <v>35001004736</v>
      </c>
      <c r="G104" s="23">
        <v>47.36</v>
      </c>
      <c r="H104" s="23" t="s">
        <v>459</v>
      </c>
      <c r="I104" s="23" t="s">
        <v>369</v>
      </c>
      <c r="J104" s="23" t="s">
        <v>370</v>
      </c>
      <c r="K104" s="23">
        <v>13011074</v>
      </c>
      <c r="L104" s="23">
        <v>206312</v>
      </c>
      <c r="M104" s="23">
        <v>35.050795600000001</v>
      </c>
      <c r="N104" s="23">
        <v>-106.7783443</v>
      </c>
      <c r="O104" s="23">
        <v>0</v>
      </c>
      <c r="P104" s="23">
        <v>35001004736</v>
      </c>
      <c r="Q104" s="23">
        <v>91</v>
      </c>
      <c r="R104" s="23">
        <v>0.14852256125010399</v>
      </c>
      <c r="S104" s="23">
        <v>1.3057732740000001E-3</v>
      </c>
    </row>
    <row r="105" spans="1:19">
      <c r="A105" s="23">
        <v>104</v>
      </c>
      <c r="B105" s="23">
        <v>103</v>
      </c>
      <c r="C105" s="23">
        <v>35</v>
      </c>
      <c r="D105" s="23">
        <v>1</v>
      </c>
      <c r="E105" s="23">
        <v>4744</v>
      </c>
      <c r="F105" s="23">
        <v>35001004744</v>
      </c>
      <c r="G105" s="23">
        <v>47.44</v>
      </c>
      <c r="H105" s="23" t="s">
        <v>460</v>
      </c>
      <c r="I105" s="23" t="s">
        <v>369</v>
      </c>
      <c r="J105" s="23" t="s">
        <v>370</v>
      </c>
      <c r="K105" s="23">
        <v>23158115</v>
      </c>
      <c r="L105" s="23">
        <v>516288</v>
      </c>
      <c r="M105" s="23">
        <v>35.092299500000003</v>
      </c>
      <c r="N105" s="23">
        <v>-106.78097289999999</v>
      </c>
      <c r="O105" s="23">
        <v>0</v>
      </c>
      <c r="P105" s="23">
        <v>35001004744</v>
      </c>
      <c r="Q105" s="23">
        <v>151</v>
      </c>
      <c r="R105" s="23">
        <v>0.23634894377152099</v>
      </c>
      <c r="S105" s="23">
        <v>2.3403270739999998E-3</v>
      </c>
    </row>
    <row r="106" spans="1:19">
      <c r="A106" s="23">
        <v>105</v>
      </c>
      <c r="B106" s="23">
        <v>104</v>
      </c>
      <c r="C106" s="23">
        <v>35</v>
      </c>
      <c r="D106" s="23">
        <v>1</v>
      </c>
      <c r="E106" s="23">
        <v>2200</v>
      </c>
      <c r="F106" s="23">
        <v>35001002200</v>
      </c>
      <c r="G106" s="23">
        <v>22</v>
      </c>
      <c r="H106" s="23" t="s">
        <v>461</v>
      </c>
      <c r="I106" s="23" t="s">
        <v>369</v>
      </c>
      <c r="J106" s="23" t="s">
        <v>370</v>
      </c>
      <c r="K106" s="23">
        <v>2584494</v>
      </c>
      <c r="L106" s="23">
        <v>448754</v>
      </c>
      <c r="M106" s="23">
        <v>35.0845439</v>
      </c>
      <c r="N106" s="23">
        <v>-106.66823290000001</v>
      </c>
      <c r="O106" s="23">
        <v>0</v>
      </c>
      <c r="P106" s="23">
        <v>35001002200</v>
      </c>
      <c r="Q106" s="23">
        <v>49</v>
      </c>
      <c r="R106" s="23">
        <v>7.1375092162865E-2</v>
      </c>
      <c r="S106" s="23">
        <v>2.9980951350000001E-4</v>
      </c>
    </row>
    <row r="107" spans="1:19">
      <c r="A107" s="23">
        <v>106</v>
      </c>
      <c r="B107" s="23">
        <v>105</v>
      </c>
      <c r="C107" s="23">
        <v>35</v>
      </c>
      <c r="D107" s="23">
        <v>1</v>
      </c>
      <c r="E107" s="23">
        <v>3202</v>
      </c>
      <c r="F107" s="23">
        <v>35001003202</v>
      </c>
      <c r="G107" s="23">
        <v>32.020000000000003</v>
      </c>
      <c r="H107" s="23" t="s">
        <v>462</v>
      </c>
      <c r="I107" s="23" t="s">
        <v>369</v>
      </c>
      <c r="J107" s="23" t="s">
        <v>370</v>
      </c>
      <c r="K107" s="23">
        <v>3076223</v>
      </c>
      <c r="L107" s="23">
        <v>0</v>
      </c>
      <c r="M107" s="23">
        <v>35.126892499999997</v>
      </c>
      <c r="N107" s="23">
        <v>-106.6509045</v>
      </c>
      <c r="O107" s="23">
        <v>0</v>
      </c>
      <c r="P107" s="23">
        <v>35001003202</v>
      </c>
      <c r="Q107" s="23">
        <v>111</v>
      </c>
      <c r="R107" s="23">
        <v>7.7786738052777998E-2</v>
      </c>
      <c r="S107" s="23">
        <v>3.0421202300000001E-4</v>
      </c>
    </row>
    <row r="108" spans="1:19">
      <c r="A108" s="23">
        <v>107</v>
      </c>
      <c r="B108" s="23">
        <v>106</v>
      </c>
      <c r="C108" s="23">
        <v>35</v>
      </c>
      <c r="D108" s="23">
        <v>1</v>
      </c>
      <c r="E108" s="23">
        <v>4723</v>
      </c>
      <c r="F108" s="23">
        <v>35001004723</v>
      </c>
      <c r="G108" s="23">
        <v>47.23</v>
      </c>
      <c r="H108" s="23" t="s">
        <v>463</v>
      </c>
      <c r="I108" s="23" t="s">
        <v>369</v>
      </c>
      <c r="J108" s="23" t="s">
        <v>370</v>
      </c>
      <c r="K108" s="23">
        <v>4477178</v>
      </c>
      <c r="L108" s="23">
        <v>67849</v>
      </c>
      <c r="M108" s="23">
        <v>35.172285199999997</v>
      </c>
      <c r="N108" s="23">
        <v>-106.6838892</v>
      </c>
      <c r="O108" s="23">
        <v>0</v>
      </c>
      <c r="P108" s="23">
        <v>35001004723</v>
      </c>
      <c r="Q108" s="23">
        <v>115</v>
      </c>
      <c r="R108" s="23">
        <v>9.6129207691691004E-2</v>
      </c>
      <c r="S108" s="23">
        <v>4.4970390399999999E-4</v>
      </c>
    </row>
    <row r="109" spans="1:19">
      <c r="A109" s="23">
        <v>108</v>
      </c>
      <c r="B109" s="23">
        <v>107</v>
      </c>
      <c r="C109" s="23">
        <v>35</v>
      </c>
      <c r="D109" s="23">
        <v>1</v>
      </c>
      <c r="E109" s="23">
        <v>4729</v>
      </c>
      <c r="F109" s="23">
        <v>35001004729</v>
      </c>
      <c r="G109" s="23">
        <v>47.29</v>
      </c>
      <c r="H109" s="23" t="s">
        <v>464</v>
      </c>
      <c r="I109" s="23" t="s">
        <v>369</v>
      </c>
      <c r="J109" s="23" t="s">
        <v>370</v>
      </c>
      <c r="K109" s="23">
        <v>4669735</v>
      </c>
      <c r="L109" s="23">
        <v>435488</v>
      </c>
      <c r="M109" s="23">
        <v>35.130597999999999</v>
      </c>
      <c r="N109" s="23">
        <v>-106.69557140000001</v>
      </c>
      <c r="O109" s="23">
        <v>0</v>
      </c>
      <c r="P109" s="23">
        <v>35001004729</v>
      </c>
      <c r="Q109" s="23">
        <v>68</v>
      </c>
      <c r="R109" s="23">
        <v>0.115275160279689</v>
      </c>
      <c r="S109" s="23">
        <v>5.0487481949999997E-4</v>
      </c>
    </row>
    <row r="110" spans="1:19">
      <c r="A110" s="23">
        <v>109</v>
      </c>
      <c r="B110" s="23">
        <v>108</v>
      </c>
      <c r="C110" s="23">
        <v>35</v>
      </c>
      <c r="D110" s="23">
        <v>1</v>
      </c>
      <c r="E110" s="23">
        <v>206</v>
      </c>
      <c r="F110" s="23">
        <v>35001000206</v>
      </c>
      <c r="G110" s="23">
        <v>2.06</v>
      </c>
      <c r="H110" s="23" t="s">
        <v>465</v>
      </c>
      <c r="I110" s="23" t="s">
        <v>369</v>
      </c>
      <c r="J110" s="23" t="s">
        <v>370</v>
      </c>
      <c r="K110" s="23">
        <v>1401794</v>
      </c>
      <c r="L110" s="23">
        <v>0</v>
      </c>
      <c r="M110" s="23">
        <v>35.1203906</v>
      </c>
      <c r="N110" s="23">
        <v>-106.5775787</v>
      </c>
      <c r="O110" s="23">
        <v>0</v>
      </c>
      <c r="P110" s="23">
        <v>35001000206</v>
      </c>
      <c r="Q110" s="23">
        <v>55</v>
      </c>
      <c r="R110" s="23">
        <v>4.9947831290441003E-2</v>
      </c>
      <c r="S110" s="23">
        <v>1.3861413550000001E-4</v>
      </c>
    </row>
    <row r="111" spans="1:19">
      <c r="A111" s="23">
        <v>110</v>
      </c>
      <c r="B111" s="23">
        <v>109</v>
      </c>
      <c r="C111" s="23">
        <v>35</v>
      </c>
      <c r="D111" s="23">
        <v>1</v>
      </c>
      <c r="E111" s="23">
        <v>123</v>
      </c>
      <c r="F111" s="23">
        <v>35001000123</v>
      </c>
      <c r="G111" s="23">
        <v>1.23</v>
      </c>
      <c r="H111" s="23" t="s">
        <v>466</v>
      </c>
      <c r="I111" s="23" t="s">
        <v>369</v>
      </c>
      <c r="J111" s="23" t="s">
        <v>370</v>
      </c>
      <c r="K111" s="23">
        <v>2519330</v>
      </c>
      <c r="L111" s="23">
        <v>0</v>
      </c>
      <c r="M111" s="23">
        <v>35.094923399999999</v>
      </c>
      <c r="N111" s="23">
        <v>-106.54145990000001</v>
      </c>
      <c r="O111" s="23">
        <v>0</v>
      </c>
      <c r="P111" s="23">
        <v>35001000123</v>
      </c>
      <c r="Q111" s="23">
        <v>79</v>
      </c>
      <c r="R111" s="23">
        <v>6.2980032067318004E-2</v>
      </c>
      <c r="S111" s="23">
        <v>2.4904340199999997E-4</v>
      </c>
    </row>
    <row r="112" spans="1:19">
      <c r="A112" s="23">
        <v>111</v>
      </c>
      <c r="B112" s="23">
        <v>110</v>
      </c>
      <c r="C112" s="23">
        <v>35</v>
      </c>
      <c r="D112" s="23">
        <v>1</v>
      </c>
      <c r="E112" s="23">
        <v>601</v>
      </c>
      <c r="F112" s="23">
        <v>35001000601</v>
      </c>
      <c r="G112" s="23">
        <v>6.01</v>
      </c>
      <c r="H112" s="23" t="s">
        <v>380</v>
      </c>
      <c r="I112" s="23" t="s">
        <v>369</v>
      </c>
      <c r="J112" s="23" t="s">
        <v>370</v>
      </c>
      <c r="K112" s="23">
        <v>2431827</v>
      </c>
      <c r="L112" s="23">
        <v>0</v>
      </c>
      <c r="M112" s="23">
        <v>35.091899400000003</v>
      </c>
      <c r="N112" s="23">
        <v>-106.5659476</v>
      </c>
      <c r="O112" s="23">
        <v>0</v>
      </c>
      <c r="P112" s="23">
        <v>35001000601</v>
      </c>
      <c r="Q112" s="23">
        <v>86</v>
      </c>
      <c r="R112" s="23">
        <v>8.5809603444970003E-2</v>
      </c>
      <c r="S112" s="23">
        <v>2.4038465599999999E-4</v>
      </c>
    </row>
    <row r="113" spans="1:19">
      <c r="A113" s="23">
        <v>112</v>
      </c>
      <c r="B113" s="23">
        <v>111</v>
      </c>
      <c r="C113" s="23">
        <v>35</v>
      </c>
      <c r="D113" s="23">
        <v>1</v>
      </c>
      <c r="E113" s="23">
        <v>901</v>
      </c>
      <c r="F113" s="23">
        <v>35001000901</v>
      </c>
      <c r="G113" s="23">
        <v>9.01</v>
      </c>
      <c r="H113" s="23" t="s">
        <v>393</v>
      </c>
      <c r="I113" s="23" t="s">
        <v>369</v>
      </c>
      <c r="J113" s="23" t="s">
        <v>370</v>
      </c>
      <c r="K113" s="23">
        <v>1568929</v>
      </c>
      <c r="L113" s="23">
        <v>0</v>
      </c>
      <c r="M113" s="23">
        <v>35.068204100000003</v>
      </c>
      <c r="N113" s="23">
        <v>-106.56057370000001</v>
      </c>
      <c r="O113" s="23">
        <v>0</v>
      </c>
      <c r="P113" s="23">
        <v>35001000901</v>
      </c>
      <c r="Q113" s="23">
        <v>279</v>
      </c>
      <c r="R113" s="23">
        <v>6.1810619977470997E-2</v>
      </c>
      <c r="S113" s="23">
        <v>1.5504396650000001E-4</v>
      </c>
    </row>
    <row r="114" spans="1:19">
      <c r="A114" s="23">
        <v>113</v>
      </c>
      <c r="B114" s="23">
        <v>112</v>
      </c>
      <c r="C114" s="23">
        <v>35</v>
      </c>
      <c r="D114" s="23">
        <v>1</v>
      </c>
      <c r="E114" s="23">
        <v>4722</v>
      </c>
      <c r="F114" s="23">
        <v>35001004722</v>
      </c>
      <c r="G114" s="23">
        <v>47.22</v>
      </c>
      <c r="H114" s="23" t="s">
        <v>467</v>
      </c>
      <c r="I114" s="23" t="s">
        <v>369</v>
      </c>
      <c r="J114" s="23" t="s">
        <v>370</v>
      </c>
      <c r="K114" s="23">
        <v>5815032</v>
      </c>
      <c r="L114" s="23">
        <v>427061</v>
      </c>
      <c r="M114" s="23">
        <v>35.168105300000001</v>
      </c>
      <c r="N114" s="23">
        <v>-106.6722857</v>
      </c>
      <c r="O114" s="23">
        <v>0</v>
      </c>
      <c r="P114" s="23">
        <v>35001004722</v>
      </c>
      <c r="Q114" s="23">
        <v>68</v>
      </c>
      <c r="R114" s="23">
        <v>0.124873889217179</v>
      </c>
      <c r="S114" s="23">
        <v>6.1756718749999997E-4</v>
      </c>
    </row>
    <row r="115" spans="1:19">
      <c r="A115" s="23">
        <v>114</v>
      </c>
      <c r="B115" s="23">
        <v>113</v>
      </c>
      <c r="C115" s="23">
        <v>35</v>
      </c>
      <c r="D115" s="23">
        <v>1</v>
      </c>
      <c r="E115" s="23">
        <v>3502</v>
      </c>
      <c r="F115" s="23">
        <v>35001003502</v>
      </c>
      <c r="G115" s="23">
        <v>35.020000000000003</v>
      </c>
      <c r="H115" s="23" t="s">
        <v>468</v>
      </c>
      <c r="I115" s="23" t="s">
        <v>369</v>
      </c>
      <c r="J115" s="23" t="s">
        <v>370</v>
      </c>
      <c r="K115" s="23">
        <v>11163744</v>
      </c>
      <c r="L115" s="23">
        <v>308198</v>
      </c>
      <c r="M115" s="23">
        <v>35.158743000000001</v>
      </c>
      <c r="N115" s="23">
        <v>-106.6481898</v>
      </c>
      <c r="O115" s="23">
        <v>0</v>
      </c>
      <c r="P115" s="23">
        <v>35001003502</v>
      </c>
      <c r="Q115" s="23">
        <v>59</v>
      </c>
      <c r="R115" s="23">
        <v>0.155335194891838</v>
      </c>
      <c r="S115" s="23">
        <v>1.1349188764999999E-3</v>
      </c>
    </row>
    <row r="116" spans="1:19">
      <c r="A116" s="23">
        <v>115</v>
      </c>
      <c r="B116" s="23">
        <v>114</v>
      </c>
      <c r="C116" s="23">
        <v>35</v>
      </c>
      <c r="D116" s="23">
        <v>1</v>
      </c>
      <c r="E116" s="23">
        <v>3723</v>
      </c>
      <c r="F116" s="23">
        <v>35001003723</v>
      </c>
      <c r="G116" s="23">
        <v>37.229999999999997</v>
      </c>
      <c r="H116" s="23" t="s">
        <v>469</v>
      </c>
      <c r="I116" s="23" t="s">
        <v>369</v>
      </c>
      <c r="J116" s="23" t="s">
        <v>370</v>
      </c>
      <c r="K116" s="23">
        <v>3717274</v>
      </c>
      <c r="L116" s="23">
        <v>0</v>
      </c>
      <c r="M116" s="23">
        <v>35.166865999999999</v>
      </c>
      <c r="N116" s="23">
        <v>-106.57257850000001</v>
      </c>
      <c r="O116" s="23">
        <v>0</v>
      </c>
      <c r="P116" s="23">
        <v>35001003723</v>
      </c>
      <c r="Q116" s="23">
        <v>97</v>
      </c>
      <c r="R116" s="23">
        <v>8.1675537111477001E-2</v>
      </c>
      <c r="S116" s="23">
        <v>3.6778345550000002E-4</v>
      </c>
    </row>
    <row r="117" spans="1:19">
      <c r="A117" s="23">
        <v>116</v>
      </c>
      <c r="B117" s="23">
        <v>115</v>
      </c>
      <c r="C117" s="23">
        <v>35</v>
      </c>
      <c r="D117" s="23">
        <v>1</v>
      </c>
      <c r="E117" s="23">
        <v>401</v>
      </c>
      <c r="F117" s="23">
        <v>35001000401</v>
      </c>
      <c r="G117" s="23">
        <v>4.01</v>
      </c>
      <c r="H117" s="23" t="s">
        <v>383</v>
      </c>
      <c r="I117" s="23" t="s">
        <v>369</v>
      </c>
      <c r="J117" s="23" t="s">
        <v>370</v>
      </c>
      <c r="K117" s="23">
        <v>2439815</v>
      </c>
      <c r="L117" s="23">
        <v>0</v>
      </c>
      <c r="M117" s="23">
        <v>35.099285000000002</v>
      </c>
      <c r="N117" s="23">
        <v>-106.5914848</v>
      </c>
      <c r="O117" s="23">
        <v>0</v>
      </c>
      <c r="P117" s="23">
        <v>35001000401</v>
      </c>
      <c r="Q117" s="23">
        <v>56</v>
      </c>
      <c r="R117" s="23">
        <v>7.0971840510602999E-2</v>
      </c>
      <c r="S117" s="23">
        <v>2.41196644E-4</v>
      </c>
    </row>
    <row r="118" spans="1:19">
      <c r="A118" s="23">
        <v>117</v>
      </c>
      <c r="B118" s="23">
        <v>116</v>
      </c>
      <c r="C118" s="23">
        <v>35</v>
      </c>
      <c r="D118" s="23">
        <v>1</v>
      </c>
      <c r="E118" s="23">
        <v>300</v>
      </c>
      <c r="F118" s="23">
        <v>35001000300</v>
      </c>
      <c r="G118" s="23">
        <v>3</v>
      </c>
      <c r="H118" s="23" t="s">
        <v>429</v>
      </c>
      <c r="I118" s="23" t="s">
        <v>369</v>
      </c>
      <c r="J118" s="23" t="s">
        <v>370</v>
      </c>
      <c r="K118" s="23">
        <v>3819409</v>
      </c>
      <c r="L118" s="23">
        <v>12797</v>
      </c>
      <c r="M118" s="23">
        <v>35.099232999999998</v>
      </c>
      <c r="N118" s="23">
        <v>-106.6157686</v>
      </c>
      <c r="O118" s="23">
        <v>0</v>
      </c>
      <c r="P118" s="23">
        <v>35001000300</v>
      </c>
      <c r="Q118" s="23">
        <v>69</v>
      </c>
      <c r="R118" s="23">
        <v>0.115407224206217</v>
      </c>
      <c r="S118" s="23">
        <v>3.7884080100000002E-4</v>
      </c>
    </row>
    <row r="119" spans="1:19">
      <c r="A119" s="23">
        <v>118</v>
      </c>
      <c r="B119" s="23">
        <v>117</v>
      </c>
      <c r="C119" s="23">
        <v>35</v>
      </c>
      <c r="D119" s="23">
        <v>1</v>
      </c>
      <c r="E119" s="23">
        <v>3002</v>
      </c>
      <c r="F119" s="23">
        <v>35001003002</v>
      </c>
      <c r="G119" s="23">
        <v>30.02</v>
      </c>
      <c r="H119" s="23" t="s">
        <v>470</v>
      </c>
      <c r="I119" s="23" t="s">
        <v>369</v>
      </c>
      <c r="J119" s="23" t="s">
        <v>370</v>
      </c>
      <c r="K119" s="23">
        <v>3749890</v>
      </c>
      <c r="L119" s="23">
        <v>265241</v>
      </c>
      <c r="M119" s="23">
        <v>35.116632299999999</v>
      </c>
      <c r="N119" s="23">
        <v>-106.6813858</v>
      </c>
      <c r="O119" s="23">
        <v>0</v>
      </c>
      <c r="P119" s="23">
        <v>35001003002</v>
      </c>
      <c r="Q119" s="23">
        <v>45</v>
      </c>
      <c r="R119" s="23">
        <v>8.5821464516141005E-2</v>
      </c>
      <c r="S119" s="23">
        <v>3.9701117550000001E-4</v>
      </c>
    </row>
    <row r="120" spans="1:19">
      <c r="A120" s="23">
        <v>119</v>
      </c>
      <c r="B120" s="23">
        <v>118</v>
      </c>
      <c r="C120" s="23">
        <v>35</v>
      </c>
      <c r="D120" s="23">
        <v>1</v>
      </c>
      <c r="E120" s="23">
        <v>4728</v>
      </c>
      <c r="F120" s="23">
        <v>35001004728</v>
      </c>
      <c r="G120" s="23">
        <v>47.28</v>
      </c>
      <c r="H120" s="23" t="s">
        <v>471</v>
      </c>
      <c r="I120" s="23" t="s">
        <v>369</v>
      </c>
      <c r="J120" s="23" t="s">
        <v>370</v>
      </c>
      <c r="K120" s="23">
        <v>2626115</v>
      </c>
      <c r="L120" s="23">
        <v>0</v>
      </c>
      <c r="M120" s="23">
        <v>35.1424758</v>
      </c>
      <c r="N120" s="23">
        <v>-106.7010964</v>
      </c>
      <c r="O120" s="23">
        <v>0</v>
      </c>
      <c r="P120" s="23">
        <v>35001004728</v>
      </c>
      <c r="Q120" s="23">
        <v>90</v>
      </c>
      <c r="R120" s="23">
        <v>8.3744586768853005E-2</v>
      </c>
      <c r="S120" s="23">
        <v>2.5974888899999999E-4</v>
      </c>
    </row>
    <row r="121" spans="1:19">
      <c r="A121" s="23">
        <v>120</v>
      </c>
      <c r="B121" s="23">
        <v>119</v>
      </c>
      <c r="C121" s="23">
        <v>35</v>
      </c>
      <c r="D121" s="23">
        <v>1</v>
      </c>
      <c r="E121" s="23">
        <v>2402</v>
      </c>
      <c r="F121" s="23">
        <v>35001002402</v>
      </c>
      <c r="G121" s="23">
        <v>24.02</v>
      </c>
      <c r="H121" s="23" t="s">
        <v>472</v>
      </c>
      <c r="I121" s="23" t="s">
        <v>369</v>
      </c>
      <c r="J121" s="23" t="s">
        <v>370</v>
      </c>
      <c r="K121" s="23">
        <v>2817059</v>
      </c>
      <c r="L121" s="23">
        <v>0</v>
      </c>
      <c r="M121" s="23">
        <v>35.081622000000003</v>
      </c>
      <c r="N121" s="23">
        <v>-106.7044787</v>
      </c>
      <c r="O121" s="23">
        <v>0</v>
      </c>
      <c r="P121" s="23">
        <v>35001002402</v>
      </c>
      <c r="Q121" s="23">
        <v>298</v>
      </c>
      <c r="R121" s="23">
        <v>7.4460637685089995E-2</v>
      </c>
      <c r="S121" s="23">
        <v>2.7843056000000001E-4</v>
      </c>
    </row>
    <row r="122" spans="1:19">
      <c r="A122" s="23">
        <v>121</v>
      </c>
      <c r="B122" s="23">
        <v>120</v>
      </c>
      <c r="C122" s="23">
        <v>35</v>
      </c>
      <c r="D122" s="23">
        <v>1</v>
      </c>
      <c r="E122" s="23">
        <v>204</v>
      </c>
      <c r="F122" s="23">
        <v>35001000204</v>
      </c>
      <c r="G122" s="23">
        <v>2.04</v>
      </c>
      <c r="H122" s="23" t="s">
        <v>405</v>
      </c>
      <c r="I122" s="23" t="s">
        <v>369</v>
      </c>
      <c r="J122" s="23" t="s">
        <v>370</v>
      </c>
      <c r="K122" s="23">
        <v>1357355</v>
      </c>
      <c r="L122" s="23">
        <v>0</v>
      </c>
      <c r="M122" s="23">
        <v>35.127116899999997</v>
      </c>
      <c r="N122" s="23">
        <v>-106.5952626</v>
      </c>
      <c r="O122" s="23">
        <v>0</v>
      </c>
      <c r="P122" s="23">
        <v>35001000204</v>
      </c>
      <c r="Q122" s="23">
        <v>52</v>
      </c>
      <c r="R122" s="23">
        <v>5.0225203627995998E-2</v>
      </c>
      <c r="S122" s="23">
        <v>1.34230949E-4</v>
      </c>
    </row>
    <row r="123" spans="1:19">
      <c r="A123" s="23">
        <v>122</v>
      </c>
      <c r="B123" s="23">
        <v>121</v>
      </c>
      <c r="C123" s="23">
        <v>35</v>
      </c>
      <c r="D123" s="23">
        <v>1</v>
      </c>
      <c r="E123" s="23">
        <v>208</v>
      </c>
      <c r="F123" s="23">
        <v>35001000208</v>
      </c>
      <c r="G123" s="23">
        <v>2.08</v>
      </c>
      <c r="H123" s="23" t="s">
        <v>473</v>
      </c>
      <c r="I123" s="23" t="s">
        <v>369</v>
      </c>
      <c r="J123" s="23" t="s">
        <v>370</v>
      </c>
      <c r="K123" s="23">
        <v>2156913</v>
      </c>
      <c r="L123" s="23">
        <v>8936</v>
      </c>
      <c r="M123" s="23">
        <v>35.110142600000003</v>
      </c>
      <c r="N123" s="23">
        <v>-106.5953954</v>
      </c>
      <c r="O123" s="23">
        <v>0</v>
      </c>
      <c r="P123" s="23">
        <v>35001000208</v>
      </c>
      <c r="Q123" s="23">
        <v>63</v>
      </c>
      <c r="R123" s="23">
        <v>5.8724987218646003E-2</v>
      </c>
      <c r="S123" s="23">
        <v>2.1414109499999999E-4</v>
      </c>
    </row>
    <row r="124" spans="1:19">
      <c r="A124" s="23">
        <v>123</v>
      </c>
      <c r="B124" s="23">
        <v>122</v>
      </c>
      <c r="C124" s="23">
        <v>35</v>
      </c>
      <c r="D124" s="23">
        <v>1</v>
      </c>
      <c r="E124" s="23">
        <v>3806</v>
      </c>
      <c r="F124" s="23">
        <v>35001003806</v>
      </c>
      <c r="G124" s="23">
        <v>38.06</v>
      </c>
      <c r="H124" s="23" t="s">
        <v>474</v>
      </c>
      <c r="I124" s="23" t="s">
        <v>369</v>
      </c>
      <c r="J124" s="23" t="s">
        <v>370</v>
      </c>
      <c r="K124" s="23">
        <v>98499631</v>
      </c>
      <c r="L124" s="23">
        <v>9886</v>
      </c>
      <c r="M124" s="23">
        <v>35.0657292</v>
      </c>
      <c r="N124" s="23">
        <v>-106.3089599</v>
      </c>
      <c r="O124" s="23">
        <v>0</v>
      </c>
      <c r="P124" s="23">
        <v>35001003806</v>
      </c>
      <c r="Q124" s="23">
        <v>25</v>
      </c>
      <c r="R124" s="23">
        <v>0.42655865112590202</v>
      </c>
      <c r="S124" s="23">
        <v>9.7346207854999995E-3</v>
      </c>
    </row>
    <row r="125" spans="1:19">
      <c r="A125" s="23">
        <v>124</v>
      </c>
      <c r="B125" s="23">
        <v>123</v>
      </c>
      <c r="C125" s="23">
        <v>35</v>
      </c>
      <c r="D125" s="23">
        <v>1</v>
      </c>
      <c r="E125" s="23">
        <v>3707</v>
      </c>
      <c r="F125" s="23">
        <v>35001003707</v>
      </c>
      <c r="G125" s="23">
        <v>37.07</v>
      </c>
      <c r="H125" s="23" t="s">
        <v>475</v>
      </c>
      <c r="I125" s="23" t="s">
        <v>369</v>
      </c>
      <c r="J125" s="23" t="s">
        <v>370</v>
      </c>
      <c r="K125" s="23">
        <v>3176188</v>
      </c>
      <c r="L125" s="23">
        <v>75838</v>
      </c>
      <c r="M125" s="23">
        <v>35.142859399999999</v>
      </c>
      <c r="N125" s="23">
        <v>-106.56654380000001</v>
      </c>
      <c r="O125" s="23">
        <v>0</v>
      </c>
      <c r="P125" s="23">
        <v>35001003707</v>
      </c>
      <c r="Q125" s="23">
        <v>92</v>
      </c>
      <c r="R125" s="23">
        <v>9.7496097725648004E-2</v>
      </c>
      <c r="S125" s="23">
        <v>3.21644542E-4</v>
      </c>
    </row>
    <row r="126" spans="1:19">
      <c r="A126" s="23">
        <v>125</v>
      </c>
      <c r="B126" s="23">
        <v>124</v>
      </c>
      <c r="C126" s="23">
        <v>35</v>
      </c>
      <c r="D126" s="23">
        <v>1</v>
      </c>
      <c r="E126" s="23">
        <v>4604</v>
      </c>
      <c r="F126" s="23">
        <v>35001004604</v>
      </c>
      <c r="G126" s="23">
        <v>46.04</v>
      </c>
      <c r="H126" s="23" t="s">
        <v>476</v>
      </c>
      <c r="I126" s="23" t="s">
        <v>369</v>
      </c>
      <c r="J126" s="23" t="s">
        <v>370</v>
      </c>
      <c r="K126" s="23">
        <v>8564566</v>
      </c>
      <c r="L126" s="23">
        <v>1548362</v>
      </c>
      <c r="M126" s="23">
        <v>34.995911900000003</v>
      </c>
      <c r="N126" s="23">
        <v>-106.69928950000001</v>
      </c>
      <c r="O126" s="23">
        <v>0</v>
      </c>
      <c r="P126" s="23">
        <v>35001004604</v>
      </c>
      <c r="Q126" s="23">
        <v>165</v>
      </c>
      <c r="R126" s="23">
        <v>0.220446302289805</v>
      </c>
      <c r="S126" s="23">
        <v>9.9849677299999992E-4</v>
      </c>
    </row>
    <row r="127" spans="1:19">
      <c r="A127" s="23">
        <v>126</v>
      </c>
      <c r="B127" s="23">
        <v>125</v>
      </c>
      <c r="C127" s="23">
        <v>35</v>
      </c>
      <c r="D127" s="23">
        <v>1</v>
      </c>
      <c r="E127" s="23">
        <v>203</v>
      </c>
      <c r="F127" s="23">
        <v>35001000203</v>
      </c>
      <c r="G127" s="23">
        <v>2.0299999999999998</v>
      </c>
      <c r="H127" s="23" t="s">
        <v>477</v>
      </c>
      <c r="I127" s="23" t="s">
        <v>369</v>
      </c>
      <c r="J127" s="23" t="s">
        <v>370</v>
      </c>
      <c r="K127" s="23">
        <v>1179725</v>
      </c>
      <c r="L127" s="23">
        <v>301</v>
      </c>
      <c r="M127" s="23">
        <v>35.127817</v>
      </c>
      <c r="N127" s="23">
        <v>-106.57777710000001</v>
      </c>
      <c r="O127" s="23">
        <v>0</v>
      </c>
      <c r="P127" s="23">
        <v>35001000203</v>
      </c>
      <c r="Q127" s="23">
        <v>41</v>
      </c>
      <c r="R127" s="23">
        <v>5.1198884158651002E-2</v>
      </c>
      <c r="S127" s="23">
        <v>1.166950855E-4</v>
      </c>
    </row>
    <row r="128" spans="1:19">
      <c r="A128" s="23">
        <v>127</v>
      </c>
      <c r="B128" s="23">
        <v>126</v>
      </c>
      <c r="C128" s="23">
        <v>35</v>
      </c>
      <c r="D128" s="23">
        <v>1</v>
      </c>
      <c r="E128" s="23">
        <v>4720</v>
      </c>
      <c r="F128" s="23">
        <v>35001004720</v>
      </c>
      <c r="G128" s="23">
        <v>47.2</v>
      </c>
      <c r="H128" s="23" t="s">
        <v>478</v>
      </c>
      <c r="I128" s="23" t="s">
        <v>369</v>
      </c>
      <c r="J128" s="23" t="s">
        <v>370</v>
      </c>
      <c r="K128" s="23">
        <v>2755113</v>
      </c>
      <c r="L128" s="23">
        <v>72508</v>
      </c>
      <c r="M128" s="23">
        <v>35.199591599999998</v>
      </c>
      <c r="N128" s="23">
        <v>-106.6886476</v>
      </c>
      <c r="O128" s="23">
        <v>0</v>
      </c>
      <c r="P128" s="23">
        <v>35001004720</v>
      </c>
      <c r="Q128" s="23">
        <v>65</v>
      </c>
      <c r="R128" s="23">
        <v>7.5783591480205997E-2</v>
      </c>
      <c r="S128" s="23">
        <v>2.79871219E-4</v>
      </c>
    </row>
    <row r="129" spans="1:19">
      <c r="A129" s="23">
        <v>128</v>
      </c>
      <c r="B129" s="23">
        <v>127</v>
      </c>
      <c r="C129" s="23">
        <v>35</v>
      </c>
      <c r="D129" s="23">
        <v>1</v>
      </c>
      <c r="E129" s="23">
        <v>111</v>
      </c>
      <c r="F129" s="23">
        <v>35001000111</v>
      </c>
      <c r="G129" s="23">
        <v>1.1100000000000001</v>
      </c>
      <c r="H129" s="23" t="s">
        <v>479</v>
      </c>
      <c r="I129" s="23" t="s">
        <v>369</v>
      </c>
      <c r="J129" s="23" t="s">
        <v>370</v>
      </c>
      <c r="K129" s="23">
        <v>1336897</v>
      </c>
      <c r="L129" s="23">
        <v>0</v>
      </c>
      <c r="M129" s="23">
        <v>35.119805300000003</v>
      </c>
      <c r="N129" s="23">
        <v>-106.5065755</v>
      </c>
      <c r="O129" s="23">
        <v>0</v>
      </c>
      <c r="P129" s="23">
        <v>35001000111</v>
      </c>
      <c r="Q129" s="23">
        <v>32</v>
      </c>
      <c r="R129" s="23">
        <v>5.1030396358897001E-2</v>
      </c>
      <c r="S129" s="23">
        <v>1.3219590899999999E-4</v>
      </c>
    </row>
    <row r="130" spans="1:19">
      <c r="A130" s="23">
        <v>129</v>
      </c>
      <c r="B130" s="23">
        <v>128</v>
      </c>
      <c r="C130" s="23">
        <v>35</v>
      </c>
      <c r="D130" s="23">
        <v>1</v>
      </c>
      <c r="E130" s="23">
        <v>4713</v>
      </c>
      <c r="F130" s="23">
        <v>35001004713</v>
      </c>
      <c r="G130" s="23">
        <v>47.13</v>
      </c>
      <c r="H130" s="23" t="s">
        <v>480</v>
      </c>
      <c r="I130" s="23" t="s">
        <v>369</v>
      </c>
      <c r="J130" s="23" t="s">
        <v>370</v>
      </c>
      <c r="K130" s="23">
        <v>2689886</v>
      </c>
      <c r="L130" s="23">
        <v>0</v>
      </c>
      <c r="M130" s="23">
        <v>35.048708499999996</v>
      </c>
      <c r="N130" s="23">
        <v>-106.7485149</v>
      </c>
      <c r="O130" s="23">
        <v>0</v>
      </c>
      <c r="P130" s="23">
        <v>35001004713</v>
      </c>
      <c r="Q130" s="23">
        <v>294</v>
      </c>
      <c r="R130" s="23">
        <v>6.9858784537884994E-2</v>
      </c>
      <c r="S130" s="23">
        <v>2.6575602800000002E-4</v>
      </c>
    </row>
    <row r="131" spans="1:19">
      <c r="A131" s="23">
        <v>130</v>
      </c>
      <c r="B131" s="23">
        <v>129</v>
      </c>
      <c r="C131" s="23">
        <v>35</v>
      </c>
      <c r="D131" s="23">
        <v>1</v>
      </c>
      <c r="E131" s="23">
        <v>109</v>
      </c>
      <c r="F131" s="23">
        <v>35001000109</v>
      </c>
      <c r="G131" s="23">
        <v>1.0900000000000001</v>
      </c>
      <c r="H131" s="23" t="s">
        <v>481</v>
      </c>
      <c r="I131" s="23" t="s">
        <v>369</v>
      </c>
      <c r="J131" s="23" t="s">
        <v>370</v>
      </c>
      <c r="K131" s="23">
        <v>1278738</v>
      </c>
      <c r="L131" s="23">
        <v>0</v>
      </c>
      <c r="M131" s="23">
        <v>35.127087199999998</v>
      </c>
      <c r="N131" s="23">
        <v>-106.5245256</v>
      </c>
      <c r="O131" s="23">
        <v>0</v>
      </c>
      <c r="P131" s="23">
        <v>35001000109</v>
      </c>
      <c r="Q131" s="23">
        <v>36</v>
      </c>
      <c r="R131" s="23">
        <v>4.9607154553027999E-2</v>
      </c>
      <c r="S131" s="23">
        <v>1.264564525E-4</v>
      </c>
    </row>
    <row r="132" spans="1:19">
      <c r="A132" s="23">
        <v>131</v>
      </c>
      <c r="B132" s="23">
        <v>130</v>
      </c>
      <c r="C132" s="23">
        <v>35</v>
      </c>
      <c r="D132" s="23">
        <v>1</v>
      </c>
      <c r="E132" s="23">
        <v>4712</v>
      </c>
      <c r="F132" s="23">
        <v>35001004712</v>
      </c>
      <c r="G132" s="23">
        <v>47.12</v>
      </c>
      <c r="H132" s="23" t="s">
        <v>482</v>
      </c>
      <c r="I132" s="23" t="s">
        <v>369</v>
      </c>
      <c r="J132" s="23" t="s">
        <v>370</v>
      </c>
      <c r="K132" s="23">
        <v>6841753</v>
      </c>
      <c r="L132" s="23">
        <v>23891</v>
      </c>
      <c r="M132" s="23">
        <v>35.068064200000002</v>
      </c>
      <c r="N132" s="23">
        <v>-106.75837</v>
      </c>
      <c r="O132" s="23">
        <v>0</v>
      </c>
      <c r="P132" s="23">
        <v>35001004712</v>
      </c>
      <c r="Q132" s="23">
        <v>307</v>
      </c>
      <c r="R132" s="23">
        <v>0.13942310250467699</v>
      </c>
      <c r="S132" s="23">
        <v>6.7847663249999998E-4</v>
      </c>
    </row>
    <row r="133" spans="1:19">
      <c r="A133" s="23">
        <v>132</v>
      </c>
      <c r="B133" s="23">
        <v>131</v>
      </c>
      <c r="C133" s="23">
        <v>35</v>
      </c>
      <c r="D133" s="23">
        <v>1</v>
      </c>
      <c r="E133" s="23">
        <v>4724</v>
      </c>
      <c r="F133" s="23">
        <v>35001004724</v>
      </c>
      <c r="G133" s="23">
        <v>47.24</v>
      </c>
      <c r="H133" s="23" t="s">
        <v>483</v>
      </c>
      <c r="I133" s="23" t="s">
        <v>369</v>
      </c>
      <c r="J133" s="23" t="s">
        <v>370</v>
      </c>
      <c r="K133" s="23">
        <v>1979186</v>
      </c>
      <c r="L133" s="23">
        <v>0</v>
      </c>
      <c r="M133" s="23">
        <v>35.164329600000002</v>
      </c>
      <c r="N133" s="23">
        <v>-106.706611</v>
      </c>
      <c r="O133" s="23">
        <v>0</v>
      </c>
      <c r="P133" s="23">
        <v>35001004724</v>
      </c>
      <c r="Q133" s="23">
        <v>46</v>
      </c>
      <c r="R133" s="23">
        <v>8.8881291478662E-2</v>
      </c>
      <c r="S133" s="23">
        <v>1.9581261250000001E-4</v>
      </c>
    </row>
    <row r="134" spans="1:19">
      <c r="A134" s="23">
        <v>133</v>
      </c>
      <c r="B134" s="23">
        <v>132</v>
      </c>
      <c r="C134" s="23">
        <v>35</v>
      </c>
      <c r="D134" s="23">
        <v>1</v>
      </c>
      <c r="E134" s="23">
        <v>4602</v>
      </c>
      <c r="F134" s="23">
        <v>35001004602</v>
      </c>
      <c r="G134" s="23">
        <v>46.02</v>
      </c>
      <c r="H134" s="23" t="s">
        <v>484</v>
      </c>
      <c r="I134" s="23" t="s">
        <v>369</v>
      </c>
      <c r="J134" s="23" t="s">
        <v>370</v>
      </c>
      <c r="K134" s="23">
        <v>11465075</v>
      </c>
      <c r="L134" s="23">
        <v>0</v>
      </c>
      <c r="M134" s="23">
        <v>34.967869999999998</v>
      </c>
      <c r="N134" s="23">
        <v>-106.7040088</v>
      </c>
      <c r="O134" s="23">
        <v>0</v>
      </c>
      <c r="P134" s="23">
        <v>35001004602</v>
      </c>
      <c r="Q134" s="23">
        <v>102</v>
      </c>
      <c r="R134" s="23">
        <v>0.14134162165835201</v>
      </c>
      <c r="S134" s="23">
        <v>1.1316300335000001E-3</v>
      </c>
    </row>
    <row r="135" spans="1:19">
      <c r="A135" s="23">
        <v>134</v>
      </c>
      <c r="B135" s="23">
        <v>133</v>
      </c>
      <c r="C135" s="23">
        <v>35</v>
      </c>
      <c r="D135" s="23">
        <v>1</v>
      </c>
      <c r="E135" s="23">
        <v>2900</v>
      </c>
      <c r="F135" s="23">
        <v>35001002900</v>
      </c>
      <c r="G135" s="23">
        <v>29</v>
      </c>
      <c r="H135" s="23" t="s">
        <v>485</v>
      </c>
      <c r="I135" s="23" t="s">
        <v>369</v>
      </c>
      <c r="J135" s="23" t="s">
        <v>370</v>
      </c>
      <c r="K135" s="23">
        <v>3984124</v>
      </c>
      <c r="L135" s="23">
        <v>0</v>
      </c>
      <c r="M135" s="23">
        <v>35.112583399999998</v>
      </c>
      <c r="N135" s="23">
        <v>-106.643511</v>
      </c>
      <c r="O135" s="23">
        <v>0</v>
      </c>
      <c r="P135" s="23">
        <v>35001002900</v>
      </c>
      <c r="Q135" s="23">
        <v>148</v>
      </c>
      <c r="R135" s="23">
        <v>8.7445487197533006E-2</v>
      </c>
      <c r="S135" s="23">
        <v>3.9392688899999998E-4</v>
      </c>
    </row>
    <row r="136" spans="1:19">
      <c r="A136" s="23">
        <v>135</v>
      </c>
      <c r="B136" s="23">
        <v>134</v>
      </c>
      <c r="C136" s="23">
        <v>35</v>
      </c>
      <c r="D136" s="23">
        <v>1</v>
      </c>
      <c r="E136" s="23">
        <v>2000</v>
      </c>
      <c r="F136" s="23">
        <v>35001002000</v>
      </c>
      <c r="G136" s="23">
        <v>20</v>
      </c>
      <c r="H136" s="23" t="s">
        <v>486</v>
      </c>
      <c r="I136" s="23" t="s">
        <v>369</v>
      </c>
      <c r="J136" s="23" t="s">
        <v>370</v>
      </c>
      <c r="K136" s="23">
        <v>1964738</v>
      </c>
      <c r="L136" s="23">
        <v>0</v>
      </c>
      <c r="M136" s="23">
        <v>35.096336100000002</v>
      </c>
      <c r="N136" s="23">
        <v>-106.63717750000001</v>
      </c>
      <c r="O136" s="23">
        <v>0</v>
      </c>
      <c r="P136" s="23">
        <v>35001002000</v>
      </c>
      <c r="Q136" s="23">
        <v>60</v>
      </c>
      <c r="R136" s="23">
        <v>6.2742398799945004E-2</v>
      </c>
      <c r="S136" s="23">
        <v>1.9422392E-4</v>
      </c>
    </row>
    <row r="137" spans="1:19">
      <c r="A137" s="23">
        <v>136</v>
      </c>
      <c r="B137" s="23">
        <v>135</v>
      </c>
      <c r="C137" s="23">
        <v>35</v>
      </c>
      <c r="D137" s="23">
        <v>1</v>
      </c>
      <c r="E137" s="23">
        <v>2700</v>
      </c>
      <c r="F137" s="23">
        <v>35001002700</v>
      </c>
      <c r="G137" s="23">
        <v>27</v>
      </c>
      <c r="H137" s="23" t="s">
        <v>487</v>
      </c>
      <c r="I137" s="23" t="s">
        <v>369</v>
      </c>
      <c r="J137" s="23" t="s">
        <v>370</v>
      </c>
      <c r="K137" s="23">
        <v>2984904</v>
      </c>
      <c r="L137" s="23">
        <v>0</v>
      </c>
      <c r="M137" s="23">
        <v>35.096897400000003</v>
      </c>
      <c r="N137" s="23">
        <v>-106.6518193</v>
      </c>
      <c r="O137" s="23">
        <v>0</v>
      </c>
      <c r="P137" s="23">
        <v>35001002700</v>
      </c>
      <c r="Q137" s="23">
        <v>101</v>
      </c>
      <c r="R137" s="23">
        <v>8.1185865683983005E-2</v>
      </c>
      <c r="S137" s="23">
        <v>2.9507482300000001E-4</v>
      </c>
    </row>
    <row r="138" spans="1:19">
      <c r="A138" s="23">
        <v>137</v>
      </c>
      <c r="B138" s="23">
        <v>136</v>
      </c>
      <c r="C138" s="23">
        <v>35</v>
      </c>
      <c r="D138" s="23">
        <v>1</v>
      </c>
      <c r="E138" s="23">
        <v>3201</v>
      </c>
      <c r="F138" s="23">
        <v>35001003201</v>
      </c>
      <c r="G138" s="23">
        <v>32.01</v>
      </c>
      <c r="H138" s="23" t="s">
        <v>488</v>
      </c>
      <c r="I138" s="23" t="s">
        <v>369</v>
      </c>
      <c r="J138" s="23" t="s">
        <v>370</v>
      </c>
      <c r="K138" s="23">
        <v>1732857</v>
      </c>
      <c r="L138" s="23">
        <v>0</v>
      </c>
      <c r="M138" s="23">
        <v>35.134957200000002</v>
      </c>
      <c r="N138" s="23">
        <v>-106.6440697</v>
      </c>
      <c r="O138" s="23">
        <v>0</v>
      </c>
      <c r="P138" s="23">
        <v>35001003201</v>
      </c>
      <c r="Q138" s="23">
        <v>57</v>
      </c>
      <c r="R138" s="23">
        <v>6.1947845882279001E-2</v>
      </c>
      <c r="S138" s="23">
        <v>1.713811815E-4</v>
      </c>
    </row>
    <row r="139" spans="1:19">
      <c r="A139" s="23">
        <v>138</v>
      </c>
      <c r="B139" s="23">
        <v>137</v>
      </c>
      <c r="C139" s="23">
        <v>35</v>
      </c>
      <c r="D139" s="23">
        <v>1</v>
      </c>
      <c r="E139" s="23">
        <v>4717</v>
      </c>
      <c r="F139" s="23">
        <v>35001004717</v>
      </c>
      <c r="G139" s="23">
        <v>47.17</v>
      </c>
      <c r="H139" s="23" t="s">
        <v>489</v>
      </c>
      <c r="I139" s="23" t="s">
        <v>369</v>
      </c>
      <c r="J139" s="23" t="s">
        <v>370</v>
      </c>
      <c r="K139" s="23">
        <v>3338815</v>
      </c>
      <c r="L139" s="23">
        <v>45520</v>
      </c>
      <c r="M139" s="23">
        <v>35.207404400000001</v>
      </c>
      <c r="N139" s="23">
        <v>-106.6681287</v>
      </c>
      <c r="O139" s="23">
        <v>0</v>
      </c>
      <c r="P139" s="23">
        <v>35001004717</v>
      </c>
      <c r="Q139" s="23">
        <v>111</v>
      </c>
      <c r="R139" s="23">
        <v>8.9936902960915999E-2</v>
      </c>
      <c r="S139" s="23">
        <v>3.3500433800000002E-4</v>
      </c>
    </row>
    <row r="140" spans="1:19">
      <c r="A140" s="23">
        <v>139</v>
      </c>
      <c r="B140" s="23">
        <v>138</v>
      </c>
      <c r="C140" s="23">
        <v>35</v>
      </c>
      <c r="D140" s="23">
        <v>1</v>
      </c>
      <c r="E140" s="23">
        <v>3721</v>
      </c>
      <c r="F140" s="23">
        <v>35001003721</v>
      </c>
      <c r="G140" s="23">
        <v>37.21</v>
      </c>
      <c r="H140" s="23" t="s">
        <v>490</v>
      </c>
      <c r="I140" s="23" t="s">
        <v>369</v>
      </c>
      <c r="J140" s="23" t="s">
        <v>370</v>
      </c>
      <c r="K140" s="23">
        <v>40608719</v>
      </c>
      <c r="L140" s="23">
        <v>197985</v>
      </c>
      <c r="M140" s="23">
        <v>35.162452000000002</v>
      </c>
      <c r="N140" s="23">
        <v>-106.4388599</v>
      </c>
      <c r="O140" s="23">
        <v>0</v>
      </c>
      <c r="P140" s="23">
        <v>35001003721</v>
      </c>
      <c r="Q140" s="23">
        <v>48</v>
      </c>
      <c r="R140" s="23">
        <v>0.293590292217633</v>
      </c>
      <c r="S140" s="23">
        <v>4.0369515140000001E-3</v>
      </c>
    </row>
    <row r="141" spans="1:19">
      <c r="A141" s="23">
        <v>140</v>
      </c>
      <c r="B141" s="23">
        <v>139</v>
      </c>
      <c r="C141" s="23">
        <v>35</v>
      </c>
      <c r="D141" s="23">
        <v>1</v>
      </c>
      <c r="E141" s="23">
        <v>710</v>
      </c>
      <c r="F141" s="23">
        <v>35001000710</v>
      </c>
      <c r="G141" s="23">
        <v>7.1</v>
      </c>
      <c r="H141" s="23" t="s">
        <v>491</v>
      </c>
      <c r="I141" s="23" t="s">
        <v>369</v>
      </c>
      <c r="J141" s="23" t="s">
        <v>370</v>
      </c>
      <c r="K141" s="23">
        <v>15050483</v>
      </c>
      <c r="L141" s="23">
        <v>96596</v>
      </c>
      <c r="M141" s="23">
        <v>35.050342999999998</v>
      </c>
      <c r="N141" s="23">
        <v>-106.46339879999999</v>
      </c>
      <c r="O141" s="23">
        <v>0</v>
      </c>
      <c r="P141" s="23">
        <v>35001000710</v>
      </c>
      <c r="Q141" s="23">
        <v>91</v>
      </c>
      <c r="R141" s="23">
        <v>0.24928275302472799</v>
      </c>
      <c r="S141" s="23">
        <v>1.4965366549999999E-3</v>
      </c>
    </row>
    <row r="142" spans="1:19">
      <c r="A142" s="23">
        <v>141</v>
      </c>
      <c r="B142" s="23">
        <v>140</v>
      </c>
      <c r="C142" s="23">
        <v>35</v>
      </c>
      <c r="D142" s="23">
        <v>1</v>
      </c>
      <c r="E142" s="23">
        <v>4725</v>
      </c>
      <c r="F142" s="23">
        <v>35001004725</v>
      </c>
      <c r="G142" s="23">
        <v>47.25</v>
      </c>
      <c r="H142" s="23" t="s">
        <v>492</v>
      </c>
      <c r="I142" s="23" t="s">
        <v>369</v>
      </c>
      <c r="J142" s="23" t="s">
        <v>370</v>
      </c>
      <c r="K142" s="23">
        <v>1832009</v>
      </c>
      <c r="L142" s="23">
        <v>0</v>
      </c>
      <c r="M142" s="23">
        <v>35.156587100000003</v>
      </c>
      <c r="N142" s="23">
        <v>-106.7042103</v>
      </c>
      <c r="O142" s="23">
        <v>0</v>
      </c>
      <c r="P142" s="23">
        <v>35001004725</v>
      </c>
      <c r="Q142" s="23">
        <v>43</v>
      </c>
      <c r="R142" s="23">
        <v>6.8551728673638998E-2</v>
      </c>
      <c r="S142" s="23">
        <v>1.812337915E-4</v>
      </c>
    </row>
    <row r="143" spans="1:19">
      <c r="A143" s="23">
        <v>142</v>
      </c>
      <c r="B143" s="23">
        <v>141</v>
      </c>
      <c r="C143" s="23">
        <v>35</v>
      </c>
      <c r="D143" s="23">
        <v>1</v>
      </c>
      <c r="E143" s="23">
        <v>4501</v>
      </c>
      <c r="F143" s="23">
        <v>35001004501</v>
      </c>
      <c r="G143" s="23">
        <v>45.01</v>
      </c>
      <c r="H143" s="23" t="s">
        <v>493</v>
      </c>
      <c r="I143" s="23" t="s">
        <v>369</v>
      </c>
      <c r="J143" s="23" t="s">
        <v>370</v>
      </c>
      <c r="K143" s="23">
        <v>2226074</v>
      </c>
      <c r="L143" s="23">
        <v>315608</v>
      </c>
      <c r="M143" s="23">
        <v>35.041140200000001</v>
      </c>
      <c r="N143" s="23">
        <v>-106.6729972</v>
      </c>
      <c r="O143" s="23">
        <v>0</v>
      </c>
      <c r="P143" s="23">
        <v>35001004501</v>
      </c>
      <c r="Q143" s="23">
        <v>109</v>
      </c>
      <c r="R143" s="23">
        <v>7.4876463342096994E-2</v>
      </c>
      <c r="S143" s="23">
        <v>2.5109182150000002E-4</v>
      </c>
    </row>
    <row r="144" spans="1:19">
      <c r="A144" s="23">
        <v>143</v>
      </c>
      <c r="B144" s="23">
        <v>142</v>
      </c>
      <c r="C144" s="23">
        <v>35</v>
      </c>
      <c r="D144" s="23">
        <v>1</v>
      </c>
      <c r="E144" s="23">
        <v>4300</v>
      </c>
      <c r="F144" s="23">
        <v>35001004300</v>
      </c>
      <c r="G144" s="23">
        <v>43</v>
      </c>
      <c r="H144" s="23" t="s">
        <v>494</v>
      </c>
      <c r="I144" s="23" t="s">
        <v>369</v>
      </c>
      <c r="J144" s="23" t="s">
        <v>370</v>
      </c>
      <c r="K144" s="23">
        <v>3713031</v>
      </c>
      <c r="L144" s="23">
        <v>269101</v>
      </c>
      <c r="M144" s="23">
        <v>35.058360399999998</v>
      </c>
      <c r="N144" s="23">
        <v>-106.6696955</v>
      </c>
      <c r="O144" s="23">
        <v>0</v>
      </c>
      <c r="P144" s="23">
        <v>35001004300</v>
      </c>
      <c r="Q144" s="23">
        <v>191</v>
      </c>
      <c r="R144" s="23">
        <v>8.7212739079571E-2</v>
      </c>
      <c r="S144" s="23">
        <v>3.9347607649999999E-4</v>
      </c>
    </row>
    <row r="145" spans="1:19">
      <c r="A145" s="23">
        <v>144</v>
      </c>
      <c r="B145" s="23">
        <v>143</v>
      </c>
      <c r="C145" s="23">
        <v>35</v>
      </c>
      <c r="D145" s="23">
        <v>1</v>
      </c>
      <c r="E145" s="23">
        <v>2500</v>
      </c>
      <c r="F145" s="23">
        <v>35001002500</v>
      </c>
      <c r="G145" s="23">
        <v>25</v>
      </c>
      <c r="H145" s="23" t="s">
        <v>495</v>
      </c>
      <c r="I145" s="23" t="s">
        <v>369</v>
      </c>
      <c r="J145" s="23" t="s">
        <v>370</v>
      </c>
      <c r="K145" s="23">
        <v>3412811</v>
      </c>
      <c r="L145" s="23">
        <v>202611</v>
      </c>
      <c r="M145" s="23">
        <v>35.099646399999997</v>
      </c>
      <c r="N145" s="23">
        <v>-106.6762401</v>
      </c>
      <c r="O145" s="23">
        <v>0</v>
      </c>
      <c r="P145" s="23">
        <v>35001002500</v>
      </c>
      <c r="Q145" s="23">
        <v>58</v>
      </c>
      <c r="R145" s="23">
        <v>0.105959367553756</v>
      </c>
      <c r="S145" s="23">
        <v>3.5742010650000001E-4</v>
      </c>
    </row>
    <row r="146" spans="1:19">
      <c r="A146" s="23">
        <v>145</v>
      </c>
      <c r="B146" s="23">
        <v>144</v>
      </c>
      <c r="C146" s="23">
        <v>35</v>
      </c>
      <c r="D146" s="23">
        <v>1</v>
      </c>
      <c r="E146" s="23">
        <v>3729</v>
      </c>
      <c r="F146" s="23">
        <v>35001003729</v>
      </c>
      <c r="G146" s="23">
        <v>37.29</v>
      </c>
      <c r="H146" s="23" t="s">
        <v>496</v>
      </c>
      <c r="I146" s="23" t="s">
        <v>369</v>
      </c>
      <c r="J146" s="23" t="s">
        <v>370</v>
      </c>
      <c r="K146" s="23">
        <v>4198767</v>
      </c>
      <c r="L146" s="23">
        <v>0</v>
      </c>
      <c r="M146" s="23">
        <v>35.166957600000003</v>
      </c>
      <c r="N146" s="23">
        <v>-106.5103582</v>
      </c>
      <c r="O146" s="23">
        <v>0</v>
      </c>
      <c r="P146" s="23">
        <v>35001003729</v>
      </c>
      <c r="Q146" s="23">
        <v>24</v>
      </c>
      <c r="R146" s="23">
        <v>8.8775787100534007E-2</v>
      </c>
      <c r="S146" s="23">
        <v>4.1542166149999998E-4</v>
      </c>
    </row>
    <row r="147" spans="1:19">
      <c r="A147" s="23">
        <v>146</v>
      </c>
      <c r="B147" s="23">
        <v>145</v>
      </c>
      <c r="C147" s="23">
        <v>35</v>
      </c>
      <c r="D147" s="23">
        <v>1</v>
      </c>
      <c r="E147" s="23">
        <v>3726</v>
      </c>
      <c r="F147" s="23">
        <v>35001003726</v>
      </c>
      <c r="G147" s="23">
        <v>37.26</v>
      </c>
      <c r="H147" s="23" t="s">
        <v>497</v>
      </c>
      <c r="I147" s="23" t="s">
        <v>369</v>
      </c>
      <c r="J147" s="23" t="s">
        <v>370</v>
      </c>
      <c r="K147" s="23">
        <v>2021918</v>
      </c>
      <c r="L147" s="23">
        <v>8422</v>
      </c>
      <c r="M147" s="23">
        <v>35.155480500000003</v>
      </c>
      <c r="N147" s="23">
        <v>-106.518069</v>
      </c>
      <c r="O147" s="23">
        <v>0</v>
      </c>
      <c r="P147" s="23">
        <v>35001003726</v>
      </c>
      <c r="Q147" s="23">
        <v>17</v>
      </c>
      <c r="R147" s="23">
        <v>6.8009484664831005E-2</v>
      </c>
      <c r="S147" s="23">
        <v>2.0085237250000001E-4</v>
      </c>
    </row>
    <row r="148" spans="1:19">
      <c r="A148" s="23">
        <v>147</v>
      </c>
      <c r="B148" s="23">
        <v>146</v>
      </c>
      <c r="C148" s="23">
        <v>35</v>
      </c>
      <c r="D148" s="23">
        <v>1</v>
      </c>
      <c r="E148" s="23">
        <v>3805</v>
      </c>
      <c r="F148" s="23">
        <v>35001003805</v>
      </c>
      <c r="G148" s="23">
        <v>38.049999999999997</v>
      </c>
      <c r="H148" s="23" t="s">
        <v>498</v>
      </c>
      <c r="I148" s="23" t="s">
        <v>369</v>
      </c>
      <c r="J148" s="23" t="s">
        <v>370</v>
      </c>
      <c r="K148" s="23">
        <v>104695758</v>
      </c>
      <c r="L148" s="23">
        <v>167852</v>
      </c>
      <c r="M148" s="23">
        <v>35.119922799999998</v>
      </c>
      <c r="N148" s="23">
        <v>-106.4070131</v>
      </c>
      <c r="O148" s="23">
        <v>0</v>
      </c>
      <c r="P148" s="23">
        <v>35001003805</v>
      </c>
      <c r="Q148" s="23">
        <v>16</v>
      </c>
      <c r="R148" s="23">
        <v>0.62371488989775004</v>
      </c>
      <c r="S148" s="23">
        <v>1.0370039664E-2</v>
      </c>
    </row>
    <row r="149" spans="1:19">
      <c r="A149" s="23">
        <v>148</v>
      </c>
      <c r="B149" s="23">
        <v>147</v>
      </c>
      <c r="C149" s="23">
        <v>35</v>
      </c>
      <c r="D149" s="23">
        <v>1</v>
      </c>
      <c r="E149" s="23">
        <v>3730</v>
      </c>
      <c r="F149" s="23">
        <v>35001003730</v>
      </c>
      <c r="G149" s="23">
        <v>37.299999999999997</v>
      </c>
      <c r="H149" s="23" t="s">
        <v>499</v>
      </c>
      <c r="I149" s="23" t="s">
        <v>369</v>
      </c>
      <c r="J149" s="23" t="s">
        <v>370</v>
      </c>
      <c r="K149" s="23">
        <v>2578283</v>
      </c>
      <c r="L149" s="23">
        <v>17772</v>
      </c>
      <c r="M149" s="23">
        <v>35.167132199999998</v>
      </c>
      <c r="N149" s="23">
        <v>-106.5349969</v>
      </c>
      <c r="O149" s="23">
        <v>0</v>
      </c>
      <c r="P149" s="23">
        <v>35001003730</v>
      </c>
      <c r="Q149" s="23">
        <v>54</v>
      </c>
      <c r="R149" s="23">
        <v>6.4489358465589994E-2</v>
      </c>
      <c r="S149" s="23">
        <v>2.5685109649999999E-4</v>
      </c>
    </row>
    <row r="150" spans="1:19">
      <c r="A150" s="23">
        <v>149</v>
      </c>
      <c r="B150" s="23">
        <v>148</v>
      </c>
      <c r="C150" s="23">
        <v>35</v>
      </c>
      <c r="D150" s="23">
        <v>1</v>
      </c>
      <c r="E150" s="23">
        <v>4401</v>
      </c>
      <c r="F150" s="23">
        <v>35001004401</v>
      </c>
      <c r="G150" s="23">
        <v>44.01</v>
      </c>
      <c r="H150" s="23" t="s">
        <v>500</v>
      </c>
      <c r="I150" s="23" t="s">
        <v>369</v>
      </c>
      <c r="J150" s="23" t="s">
        <v>370</v>
      </c>
      <c r="K150" s="23">
        <v>2935039</v>
      </c>
      <c r="L150" s="23">
        <v>4917</v>
      </c>
      <c r="M150" s="23">
        <v>35.0594568</v>
      </c>
      <c r="N150" s="23">
        <v>-106.6972171</v>
      </c>
      <c r="O150" s="23">
        <v>0</v>
      </c>
      <c r="P150" s="23">
        <v>35001004401</v>
      </c>
      <c r="Q150" s="23">
        <v>101</v>
      </c>
      <c r="R150" s="23">
        <v>7.2109396046276003E-2</v>
      </c>
      <c r="S150" s="23">
        <v>2.904977385E-4</v>
      </c>
    </row>
    <row r="151" spans="1:19">
      <c r="A151" s="23">
        <v>150</v>
      </c>
      <c r="B151" s="23">
        <v>149</v>
      </c>
      <c r="C151" s="23">
        <v>35</v>
      </c>
      <c r="D151" s="23">
        <v>1</v>
      </c>
      <c r="E151" s="23">
        <v>3717</v>
      </c>
      <c r="F151" s="23">
        <v>35001003717</v>
      </c>
      <c r="G151" s="23">
        <v>37.17</v>
      </c>
      <c r="H151" s="23" t="s">
        <v>501</v>
      </c>
      <c r="I151" s="23" t="s">
        <v>369</v>
      </c>
      <c r="J151" s="23" t="s">
        <v>370</v>
      </c>
      <c r="K151" s="23">
        <v>2277035</v>
      </c>
      <c r="L151" s="23">
        <v>12094</v>
      </c>
      <c r="M151" s="23">
        <v>35.144160399999997</v>
      </c>
      <c r="N151" s="23">
        <v>-106.5425929</v>
      </c>
      <c r="O151" s="23">
        <v>0</v>
      </c>
      <c r="P151" s="23">
        <v>35001003717</v>
      </c>
      <c r="Q151" s="23">
        <v>80</v>
      </c>
      <c r="R151" s="23">
        <v>6.5272851934641996E-2</v>
      </c>
      <c r="S151" s="23">
        <v>2.2642006699999999E-4</v>
      </c>
    </row>
    <row r="152" spans="1:19">
      <c r="A152" s="23">
        <v>151</v>
      </c>
      <c r="B152" s="23">
        <v>150</v>
      </c>
      <c r="C152" s="23">
        <v>35</v>
      </c>
      <c r="D152" s="23">
        <v>1</v>
      </c>
      <c r="E152" s="23">
        <v>904</v>
      </c>
      <c r="F152" s="23">
        <v>35001000904</v>
      </c>
      <c r="G152" s="23">
        <v>9.0399999999999991</v>
      </c>
      <c r="H152" s="23" t="s">
        <v>502</v>
      </c>
      <c r="I152" s="23" t="s">
        <v>369</v>
      </c>
      <c r="J152" s="23" t="s">
        <v>370</v>
      </c>
      <c r="K152" s="23">
        <v>1682644</v>
      </c>
      <c r="L152" s="23">
        <v>0</v>
      </c>
      <c r="M152" s="23">
        <v>35.063279999999999</v>
      </c>
      <c r="N152" s="23">
        <v>-106.57304910000001</v>
      </c>
      <c r="O152" s="23">
        <v>0</v>
      </c>
      <c r="P152" s="23">
        <v>35001000904</v>
      </c>
      <c r="Q152" s="23">
        <v>100</v>
      </c>
      <c r="R152" s="23">
        <v>5.5645403165824003E-2</v>
      </c>
      <c r="S152" s="23">
        <v>1.6627059250000001E-4</v>
      </c>
    </row>
    <row r="153" spans="1:19">
      <c r="A153" s="23">
        <v>152</v>
      </c>
      <c r="B153" s="23">
        <v>151</v>
      </c>
      <c r="C153" s="23">
        <v>35</v>
      </c>
      <c r="D153" s="23">
        <v>1</v>
      </c>
      <c r="E153" s="23">
        <v>3803</v>
      </c>
      <c r="F153" s="23">
        <v>35001003803</v>
      </c>
      <c r="G153" s="23">
        <v>38.03</v>
      </c>
      <c r="H153" s="23" t="s">
        <v>503</v>
      </c>
      <c r="I153" s="23" t="s">
        <v>369</v>
      </c>
      <c r="J153" s="23" t="s">
        <v>370</v>
      </c>
      <c r="K153" s="23">
        <v>95441788</v>
      </c>
      <c r="L153" s="23">
        <v>0</v>
      </c>
      <c r="M153" s="23">
        <v>35.185562699999998</v>
      </c>
      <c r="N153" s="23">
        <v>-106.3138131</v>
      </c>
      <c r="O153" s="23">
        <v>0</v>
      </c>
      <c r="P153" s="23">
        <v>35001003803</v>
      </c>
      <c r="Q153" s="23">
        <v>19</v>
      </c>
      <c r="R153" s="23">
        <v>0.494772109781075</v>
      </c>
      <c r="S153" s="23">
        <v>9.4450408460010002E-3</v>
      </c>
    </row>
    <row r="154" spans="1:19">
      <c r="A154" s="23">
        <v>153</v>
      </c>
      <c r="B154" s="23">
        <v>152</v>
      </c>
      <c r="C154" s="23">
        <v>35</v>
      </c>
      <c r="D154" s="23">
        <v>1</v>
      </c>
      <c r="E154" s="23">
        <v>107</v>
      </c>
      <c r="F154" s="23">
        <v>35001000107</v>
      </c>
      <c r="G154" s="23">
        <v>1.07</v>
      </c>
      <c r="H154" s="23" t="s">
        <v>504</v>
      </c>
      <c r="I154" s="23" t="s">
        <v>369</v>
      </c>
      <c r="J154" s="23" t="s">
        <v>370</v>
      </c>
      <c r="K154" s="23">
        <v>3139529</v>
      </c>
      <c r="L154" s="23">
        <v>1226</v>
      </c>
      <c r="M154" s="23">
        <v>35.125066699999998</v>
      </c>
      <c r="N154" s="23">
        <v>-106.48531560000001</v>
      </c>
      <c r="O154" s="23">
        <v>0</v>
      </c>
      <c r="P154" s="23">
        <v>35001000107</v>
      </c>
      <c r="Q154" s="23">
        <v>15</v>
      </c>
      <c r="R154" s="23">
        <v>8.2862555093562995E-2</v>
      </c>
      <c r="S154" s="23">
        <v>3.1057666049999998E-4</v>
      </c>
    </row>
    <row r="155" spans="1:19">
      <c r="A155" s="23">
        <v>154</v>
      </c>
      <c r="B155" s="23">
        <v>153</v>
      </c>
      <c r="C155" s="23">
        <v>35</v>
      </c>
      <c r="D155" s="23">
        <v>1</v>
      </c>
      <c r="E155" s="23">
        <v>205</v>
      </c>
      <c r="F155" s="23">
        <v>35001000205</v>
      </c>
      <c r="G155" s="23">
        <v>2.0499999999999998</v>
      </c>
      <c r="H155" s="23" t="s">
        <v>397</v>
      </c>
      <c r="I155" s="23" t="s">
        <v>369</v>
      </c>
      <c r="J155" s="23" t="s">
        <v>370</v>
      </c>
      <c r="K155" s="23">
        <v>1216546</v>
      </c>
      <c r="L155" s="23">
        <v>0</v>
      </c>
      <c r="M155" s="23">
        <v>35.119910900000001</v>
      </c>
      <c r="N155" s="23">
        <v>-106.59527850000001</v>
      </c>
      <c r="O155" s="23">
        <v>0</v>
      </c>
      <c r="P155" s="23">
        <v>35001000205</v>
      </c>
      <c r="Q155" s="23">
        <v>65</v>
      </c>
      <c r="R155" s="23">
        <v>4.9477324126189E-2</v>
      </c>
      <c r="S155" s="23">
        <v>1.202958365E-4</v>
      </c>
    </row>
    <row r="156" spans="1:19">
      <c r="A156" s="23">
        <v>155</v>
      </c>
      <c r="B156" s="23">
        <v>154</v>
      </c>
      <c r="C156" s="23">
        <v>35</v>
      </c>
      <c r="D156" s="23">
        <v>1</v>
      </c>
      <c r="E156" s="23">
        <v>4727</v>
      </c>
      <c r="F156" s="23">
        <v>35001004727</v>
      </c>
      <c r="G156" s="23">
        <v>47.27</v>
      </c>
      <c r="H156" s="23" t="s">
        <v>505</v>
      </c>
      <c r="I156" s="23" t="s">
        <v>369</v>
      </c>
      <c r="J156" s="23" t="s">
        <v>370</v>
      </c>
      <c r="K156" s="23">
        <v>925014</v>
      </c>
      <c r="L156" s="23">
        <v>0</v>
      </c>
      <c r="M156" s="23">
        <v>35.1496353</v>
      </c>
      <c r="N156" s="23">
        <v>-106.7088557</v>
      </c>
      <c r="O156" s="23">
        <v>0</v>
      </c>
      <c r="P156" s="23">
        <v>35001004727</v>
      </c>
      <c r="Q156" s="23">
        <v>36</v>
      </c>
      <c r="R156" s="23">
        <v>4.6147783121389001E-2</v>
      </c>
      <c r="S156" s="23">
        <v>9.1501102000000003E-5</v>
      </c>
    </row>
    <row r="157" spans="1:19">
      <c r="A157" s="23">
        <v>156</v>
      </c>
      <c r="B157" s="23">
        <v>155</v>
      </c>
      <c r="C157" s="23">
        <v>35</v>
      </c>
      <c r="D157" s="23">
        <v>1</v>
      </c>
      <c r="E157" s="23">
        <v>1600</v>
      </c>
      <c r="F157" s="23">
        <v>35001001600</v>
      </c>
      <c r="G157" s="23">
        <v>16</v>
      </c>
      <c r="H157" s="23" t="s">
        <v>506</v>
      </c>
      <c r="I157" s="23" t="s">
        <v>369</v>
      </c>
      <c r="J157" s="23" t="s">
        <v>370</v>
      </c>
      <c r="K157" s="23">
        <v>994047</v>
      </c>
      <c r="L157" s="23">
        <v>0</v>
      </c>
      <c r="M157" s="23">
        <v>35.080141400000002</v>
      </c>
      <c r="N157" s="23">
        <v>-106.63070949999999</v>
      </c>
      <c r="O157" s="23">
        <v>0</v>
      </c>
      <c r="P157" s="23">
        <v>35001001600</v>
      </c>
      <c r="Q157" s="23">
        <v>34</v>
      </c>
      <c r="R157" s="23">
        <v>5.0153310435879998E-2</v>
      </c>
      <c r="S157" s="23">
        <v>9.8247076500000002E-5</v>
      </c>
    </row>
    <row r="158" spans="1:19">
      <c r="A158" s="23">
        <v>157</v>
      </c>
      <c r="B158" s="23">
        <v>156</v>
      </c>
      <c r="C158" s="23">
        <v>35</v>
      </c>
      <c r="D158" s="23">
        <v>1</v>
      </c>
      <c r="E158" s="23">
        <v>129</v>
      </c>
      <c r="F158" s="23">
        <v>35001000129</v>
      </c>
      <c r="G158" s="23">
        <v>1.29</v>
      </c>
      <c r="H158" s="23" t="s">
        <v>507</v>
      </c>
      <c r="I158" s="23" t="s">
        <v>369</v>
      </c>
      <c r="J158" s="23" t="s">
        <v>370</v>
      </c>
      <c r="K158" s="23">
        <v>1315442</v>
      </c>
      <c r="L158" s="23">
        <v>0</v>
      </c>
      <c r="M158" s="23">
        <v>35.090204399999998</v>
      </c>
      <c r="N158" s="23">
        <v>-106.50597019999999</v>
      </c>
      <c r="O158" s="23">
        <v>0</v>
      </c>
      <c r="P158" s="23">
        <v>35001000129</v>
      </c>
      <c r="Q158" s="23">
        <v>68</v>
      </c>
      <c r="R158" s="23">
        <v>5.1405510139111002E-2</v>
      </c>
      <c r="S158" s="23">
        <v>1.3002832099999999E-4</v>
      </c>
    </row>
    <row r="159" spans="1:19">
      <c r="A159" s="23">
        <v>158</v>
      </c>
      <c r="B159" s="23">
        <v>157</v>
      </c>
      <c r="C159" s="23">
        <v>35</v>
      </c>
      <c r="D159" s="23">
        <v>1</v>
      </c>
      <c r="E159" s="23">
        <v>4402</v>
      </c>
      <c r="F159" s="23">
        <v>35001004402</v>
      </c>
      <c r="G159" s="23">
        <v>44.02</v>
      </c>
      <c r="H159" s="23" t="s">
        <v>508</v>
      </c>
      <c r="I159" s="23" t="s">
        <v>369</v>
      </c>
      <c r="J159" s="23" t="s">
        <v>370</v>
      </c>
      <c r="K159" s="23">
        <v>5038860</v>
      </c>
      <c r="L159" s="23">
        <v>630</v>
      </c>
      <c r="M159" s="23">
        <v>35.037056800000002</v>
      </c>
      <c r="N159" s="23">
        <v>-106.7038546</v>
      </c>
      <c r="O159" s="23">
        <v>0</v>
      </c>
      <c r="P159" s="23">
        <v>35001004402</v>
      </c>
      <c r="Q159" s="23">
        <v>124</v>
      </c>
      <c r="R159" s="23">
        <v>0.100043532639531</v>
      </c>
      <c r="S159" s="23">
        <v>4.9783221150000005E-4</v>
      </c>
    </row>
    <row r="160" spans="1:19">
      <c r="A160" s="23">
        <v>159</v>
      </c>
      <c r="B160" s="23">
        <v>158</v>
      </c>
      <c r="C160" s="23">
        <v>35</v>
      </c>
      <c r="D160" s="23">
        <v>1</v>
      </c>
      <c r="E160" s="23">
        <v>707</v>
      </c>
      <c r="F160" s="23">
        <v>35001000707</v>
      </c>
      <c r="G160" s="23">
        <v>7.07</v>
      </c>
      <c r="H160" s="23" t="s">
        <v>410</v>
      </c>
      <c r="I160" s="23" t="s">
        <v>369</v>
      </c>
      <c r="J160" s="23" t="s">
        <v>370</v>
      </c>
      <c r="K160" s="23">
        <v>3403938</v>
      </c>
      <c r="L160" s="23">
        <v>9489</v>
      </c>
      <c r="M160" s="23">
        <v>35.077108699999997</v>
      </c>
      <c r="N160" s="23">
        <v>-106.54191489999999</v>
      </c>
      <c r="O160" s="23">
        <v>0</v>
      </c>
      <c r="P160" s="23">
        <v>35001000707</v>
      </c>
      <c r="Q160" s="23">
        <v>242</v>
      </c>
      <c r="R160" s="23">
        <v>7.3056154412789995E-2</v>
      </c>
      <c r="S160" s="23">
        <v>3.3735437750000001E-4</v>
      </c>
    </row>
    <row r="161" spans="1:19">
      <c r="A161" s="23">
        <v>160</v>
      </c>
      <c r="B161" s="23">
        <v>159</v>
      </c>
      <c r="C161" s="23">
        <v>35</v>
      </c>
      <c r="D161" s="23">
        <v>1</v>
      </c>
      <c r="E161" s="23">
        <v>1400</v>
      </c>
      <c r="F161" s="23">
        <v>35001001400</v>
      </c>
      <c r="G161" s="23">
        <v>14</v>
      </c>
      <c r="H161" s="23" t="s">
        <v>509</v>
      </c>
      <c r="I161" s="23" t="s">
        <v>369</v>
      </c>
      <c r="J161" s="23" t="s">
        <v>370</v>
      </c>
      <c r="K161" s="23">
        <v>1546006</v>
      </c>
      <c r="L161" s="23">
        <v>134823</v>
      </c>
      <c r="M161" s="23">
        <v>35.074478200000001</v>
      </c>
      <c r="N161" s="23">
        <v>-106.65468799999999</v>
      </c>
      <c r="O161" s="23">
        <v>0</v>
      </c>
      <c r="P161" s="23">
        <v>35001001400</v>
      </c>
      <c r="Q161" s="23">
        <v>74</v>
      </c>
      <c r="R161" s="23">
        <v>6.1334210854808002E-2</v>
      </c>
      <c r="S161" s="23">
        <v>1.6611514249999999E-4</v>
      </c>
    </row>
    <row r="162" spans="1:19">
      <c r="A162" s="23">
        <v>161</v>
      </c>
      <c r="B162" s="23">
        <v>160</v>
      </c>
      <c r="C162" s="23">
        <v>35</v>
      </c>
      <c r="D162" s="23">
        <v>1</v>
      </c>
      <c r="E162" s="23">
        <v>3724</v>
      </c>
      <c r="F162" s="23">
        <v>35001003724</v>
      </c>
      <c r="G162" s="23">
        <v>37.24</v>
      </c>
      <c r="H162" s="23" t="s">
        <v>510</v>
      </c>
      <c r="I162" s="23" t="s">
        <v>369</v>
      </c>
      <c r="J162" s="23" t="s">
        <v>370</v>
      </c>
      <c r="K162" s="23">
        <v>1771491</v>
      </c>
      <c r="L162" s="23">
        <v>0</v>
      </c>
      <c r="M162" s="23">
        <v>35.151058800000001</v>
      </c>
      <c r="N162" s="23">
        <v>-106.5649171</v>
      </c>
      <c r="O162" s="23">
        <v>0</v>
      </c>
      <c r="P162" s="23">
        <v>35001003724</v>
      </c>
      <c r="Q162" s="23">
        <v>35</v>
      </c>
      <c r="R162" s="23">
        <v>6.3641673426003006E-2</v>
      </c>
      <c r="S162" s="23">
        <v>1.752363745E-4</v>
      </c>
    </row>
    <row r="163" spans="1:19">
      <c r="A163" s="23">
        <v>162</v>
      </c>
      <c r="B163" s="23">
        <v>161</v>
      </c>
      <c r="C163" s="23">
        <v>35</v>
      </c>
      <c r="D163" s="23">
        <v>1</v>
      </c>
      <c r="E163" s="23">
        <v>3100</v>
      </c>
      <c r="F163" s="23">
        <v>35001003100</v>
      </c>
      <c r="G163" s="23">
        <v>31</v>
      </c>
      <c r="H163" s="23" t="s">
        <v>511</v>
      </c>
      <c r="I163" s="23" t="s">
        <v>369</v>
      </c>
      <c r="J163" s="23" t="s">
        <v>370</v>
      </c>
      <c r="K163" s="23">
        <v>4384239</v>
      </c>
      <c r="L163" s="23">
        <v>95601</v>
      </c>
      <c r="M163" s="23">
        <v>35.135042200000001</v>
      </c>
      <c r="N163" s="23">
        <v>-106.6726386</v>
      </c>
      <c r="O163" s="23">
        <v>0</v>
      </c>
      <c r="P163" s="23">
        <v>35001003100</v>
      </c>
      <c r="Q163" s="23">
        <v>33</v>
      </c>
      <c r="R163" s="23">
        <v>9.8770324378081004E-2</v>
      </c>
      <c r="S163" s="23">
        <v>4.4306092599999999E-4</v>
      </c>
    </row>
    <row r="164" spans="1:19">
      <c r="A164" s="23">
        <v>163</v>
      </c>
      <c r="B164" s="23">
        <v>162</v>
      </c>
      <c r="C164" s="23">
        <v>35</v>
      </c>
      <c r="D164" s="23">
        <v>1</v>
      </c>
      <c r="E164" s="23">
        <v>708</v>
      </c>
      <c r="F164" s="23">
        <v>35001000708</v>
      </c>
      <c r="G164" s="23">
        <v>7.08</v>
      </c>
      <c r="H164" s="23" t="s">
        <v>415</v>
      </c>
      <c r="I164" s="23" t="s">
        <v>369</v>
      </c>
      <c r="J164" s="23" t="s">
        <v>370</v>
      </c>
      <c r="K164" s="23">
        <v>3015339</v>
      </c>
      <c r="L164" s="23">
        <v>0</v>
      </c>
      <c r="M164" s="23">
        <v>35.073092600000003</v>
      </c>
      <c r="N164" s="23">
        <v>-106.5201026</v>
      </c>
      <c r="O164" s="23">
        <v>0</v>
      </c>
      <c r="P164" s="23">
        <v>35001000708</v>
      </c>
      <c r="Q164" s="23">
        <v>193</v>
      </c>
      <c r="R164" s="23">
        <v>9.9318683427050997E-2</v>
      </c>
      <c r="S164" s="23">
        <v>2.9799764400000002E-4</v>
      </c>
    </row>
    <row r="165" spans="1:19">
      <c r="A165" s="23">
        <v>164</v>
      </c>
      <c r="B165" s="23">
        <v>163</v>
      </c>
      <c r="C165" s="23">
        <v>35</v>
      </c>
      <c r="D165" s="23">
        <v>1</v>
      </c>
      <c r="E165" s="23">
        <v>3722</v>
      </c>
      <c r="F165" s="23">
        <v>35001003722</v>
      </c>
      <c r="G165" s="23">
        <v>37.22</v>
      </c>
      <c r="H165" s="23" t="s">
        <v>512</v>
      </c>
      <c r="I165" s="23" t="s">
        <v>369</v>
      </c>
      <c r="J165" s="23" t="s">
        <v>370</v>
      </c>
      <c r="K165" s="23">
        <v>5569283</v>
      </c>
      <c r="L165" s="23">
        <v>16218</v>
      </c>
      <c r="M165" s="23">
        <v>35.186644800000003</v>
      </c>
      <c r="N165" s="23">
        <v>-106.5699458</v>
      </c>
      <c r="O165" s="23">
        <v>0</v>
      </c>
      <c r="P165" s="23">
        <v>35001003722</v>
      </c>
      <c r="Q165" s="23">
        <v>114</v>
      </c>
      <c r="R165" s="23">
        <v>9.5304876719529003E-2</v>
      </c>
      <c r="S165" s="23">
        <v>5.5275782350000004E-4</v>
      </c>
    </row>
    <row r="166" spans="1:19">
      <c r="A166" s="23">
        <v>165</v>
      </c>
      <c r="B166" s="23">
        <v>164</v>
      </c>
      <c r="C166" s="23">
        <v>35</v>
      </c>
      <c r="D166" s="23">
        <v>1</v>
      </c>
      <c r="E166" s="23">
        <v>903</v>
      </c>
      <c r="F166" s="23">
        <v>35001000903</v>
      </c>
      <c r="G166" s="23">
        <v>9.0299999999999994</v>
      </c>
      <c r="H166" s="23" t="s">
        <v>513</v>
      </c>
      <c r="I166" s="23" t="s">
        <v>369</v>
      </c>
      <c r="J166" s="23" t="s">
        <v>370</v>
      </c>
      <c r="K166" s="23">
        <v>2110407</v>
      </c>
      <c r="L166" s="23">
        <v>0</v>
      </c>
      <c r="M166" s="23">
        <v>35.061223499999997</v>
      </c>
      <c r="N166" s="23">
        <v>-106.5810626</v>
      </c>
      <c r="O166" s="23">
        <v>0</v>
      </c>
      <c r="P166" s="23">
        <v>35001000903</v>
      </c>
      <c r="Q166" s="23">
        <v>140</v>
      </c>
      <c r="R166" s="23">
        <v>7.5496857813777005E-2</v>
      </c>
      <c r="S166" s="23">
        <v>2.0853727850000001E-4</v>
      </c>
    </row>
    <row r="167" spans="1:19">
      <c r="A167" s="23">
        <v>166</v>
      </c>
      <c r="B167" s="23">
        <v>165</v>
      </c>
      <c r="C167" s="23">
        <v>35</v>
      </c>
      <c r="D167" s="23">
        <v>15</v>
      </c>
      <c r="E167" s="23">
        <v>1100</v>
      </c>
      <c r="F167" s="23">
        <v>35015001100</v>
      </c>
      <c r="G167" s="23">
        <v>11</v>
      </c>
      <c r="H167" s="23" t="s">
        <v>434</v>
      </c>
      <c r="I167" s="23" t="s">
        <v>369</v>
      </c>
      <c r="J167" s="23" t="s">
        <v>370</v>
      </c>
      <c r="K167" s="23">
        <v>22831717</v>
      </c>
      <c r="L167" s="23">
        <v>72326</v>
      </c>
      <c r="M167" s="23">
        <v>32.8273206</v>
      </c>
      <c r="N167" s="23">
        <v>-104.3859842</v>
      </c>
      <c r="O167" s="23">
        <v>0</v>
      </c>
      <c r="P167" s="23">
        <v>35015001100</v>
      </c>
      <c r="Q167" s="23">
        <v>187</v>
      </c>
      <c r="R167" s="23">
        <v>0.26403186352138402</v>
      </c>
      <c r="S167" s="23">
        <v>2.2056376944989999E-3</v>
      </c>
    </row>
    <row r="168" spans="1:19">
      <c r="A168" s="23">
        <v>167</v>
      </c>
      <c r="B168" s="23">
        <v>166</v>
      </c>
      <c r="C168" s="23">
        <v>35</v>
      </c>
      <c r="D168" s="23">
        <v>15</v>
      </c>
      <c r="E168" s="23">
        <v>401</v>
      </c>
      <c r="F168" s="23">
        <v>35015000401</v>
      </c>
      <c r="G168" s="23">
        <v>4.01</v>
      </c>
      <c r="H168" s="23" t="s">
        <v>383</v>
      </c>
      <c r="I168" s="23" t="s">
        <v>369</v>
      </c>
      <c r="J168" s="23" t="s">
        <v>370</v>
      </c>
      <c r="K168" s="23">
        <v>86482144</v>
      </c>
      <c r="L168" s="23">
        <v>58002</v>
      </c>
      <c r="M168" s="23">
        <v>32.4160939</v>
      </c>
      <c r="N168" s="23">
        <v>-104.2982939</v>
      </c>
      <c r="O168" s="23">
        <v>0</v>
      </c>
      <c r="P168" s="23">
        <v>35015000401</v>
      </c>
      <c r="Q168" s="23">
        <v>125</v>
      </c>
      <c r="R168" s="23">
        <v>0.57736841488789703</v>
      </c>
      <c r="S168" s="23">
        <v>8.2962740609999995E-3</v>
      </c>
    </row>
    <row r="169" spans="1:19">
      <c r="A169" s="23">
        <v>168</v>
      </c>
      <c r="B169" s="23">
        <v>167</v>
      </c>
      <c r="C169" s="23">
        <v>35</v>
      </c>
      <c r="D169" s="23">
        <v>15</v>
      </c>
      <c r="E169" s="23">
        <v>200</v>
      </c>
      <c r="F169" s="23">
        <v>35015000200</v>
      </c>
      <c r="G169" s="23">
        <v>2</v>
      </c>
      <c r="H169" s="23" t="s">
        <v>385</v>
      </c>
      <c r="I169" s="23" t="s">
        <v>369</v>
      </c>
      <c r="J169" s="23" t="s">
        <v>370</v>
      </c>
      <c r="K169" s="23">
        <v>31938175</v>
      </c>
      <c r="L169" s="23">
        <v>805071</v>
      </c>
      <c r="M169" s="23">
        <v>32.451995799999999</v>
      </c>
      <c r="N169" s="23">
        <v>-104.2305489</v>
      </c>
      <c r="O169" s="23">
        <v>0</v>
      </c>
      <c r="P169" s="23">
        <v>35015000200</v>
      </c>
      <c r="Q169" s="23">
        <v>191</v>
      </c>
      <c r="R169" s="23">
        <v>0.309063044113153</v>
      </c>
      <c r="S169" s="23">
        <v>3.1401468955E-3</v>
      </c>
    </row>
    <row r="170" spans="1:19">
      <c r="A170" s="23">
        <v>169</v>
      </c>
      <c r="B170" s="23">
        <v>168</v>
      </c>
      <c r="C170" s="23">
        <v>35</v>
      </c>
      <c r="D170" s="23">
        <v>15</v>
      </c>
      <c r="E170" s="23">
        <v>600</v>
      </c>
      <c r="F170" s="23">
        <v>35015000600</v>
      </c>
      <c r="G170" s="23">
        <v>6</v>
      </c>
      <c r="H170" s="23" t="s">
        <v>431</v>
      </c>
      <c r="I170" s="23" t="s">
        <v>369</v>
      </c>
      <c r="J170" s="23" t="s">
        <v>370</v>
      </c>
      <c r="K170" s="23">
        <v>35304254</v>
      </c>
      <c r="L170" s="23">
        <v>265209</v>
      </c>
      <c r="M170" s="23">
        <v>32.386541700000002</v>
      </c>
      <c r="N170" s="23">
        <v>-104.2108863</v>
      </c>
      <c r="O170" s="23">
        <v>0</v>
      </c>
      <c r="P170" s="23">
        <v>35015000600</v>
      </c>
      <c r="Q170" s="23">
        <v>287</v>
      </c>
      <c r="R170" s="23">
        <v>0.340612578903143</v>
      </c>
      <c r="S170" s="23">
        <v>3.4088381489999998E-3</v>
      </c>
    </row>
    <row r="171" spans="1:19">
      <c r="A171" s="23">
        <v>170</v>
      </c>
      <c r="B171" s="23">
        <v>169</v>
      </c>
      <c r="C171" s="23">
        <v>35</v>
      </c>
      <c r="D171" s="23">
        <v>15</v>
      </c>
      <c r="E171" s="23">
        <v>800</v>
      </c>
      <c r="F171" s="23">
        <v>35015000800</v>
      </c>
      <c r="G171" s="23">
        <v>8</v>
      </c>
      <c r="H171" s="23" t="s">
        <v>428</v>
      </c>
      <c r="I171" s="23" t="s">
        <v>369</v>
      </c>
      <c r="J171" s="23" t="s">
        <v>370</v>
      </c>
      <c r="K171" s="23">
        <v>1850155914</v>
      </c>
      <c r="L171" s="23">
        <v>17081663</v>
      </c>
      <c r="M171" s="23">
        <v>32.170874300000001</v>
      </c>
      <c r="N171" s="23">
        <v>-103.97620999999999</v>
      </c>
      <c r="O171" s="23">
        <v>0</v>
      </c>
      <c r="P171" s="23">
        <v>35015000800</v>
      </c>
      <c r="Q171" s="23">
        <v>92</v>
      </c>
      <c r="R171" s="23">
        <v>1.89928301400317</v>
      </c>
      <c r="S171" s="23">
        <v>0.17853006623050199</v>
      </c>
    </row>
    <row r="172" spans="1:19">
      <c r="A172" s="23">
        <v>171</v>
      </c>
      <c r="B172" s="23">
        <v>170</v>
      </c>
      <c r="C172" s="23">
        <v>35</v>
      </c>
      <c r="D172" s="23">
        <v>15</v>
      </c>
      <c r="E172" s="23">
        <v>1000</v>
      </c>
      <c r="F172" s="23">
        <v>35015001000</v>
      </c>
      <c r="G172" s="23">
        <v>10</v>
      </c>
      <c r="H172" s="23" t="s">
        <v>514</v>
      </c>
      <c r="I172" s="23" t="s">
        <v>369</v>
      </c>
      <c r="J172" s="23" t="s">
        <v>370</v>
      </c>
      <c r="K172" s="23">
        <v>36953441</v>
      </c>
      <c r="L172" s="23">
        <v>47163</v>
      </c>
      <c r="M172" s="23">
        <v>32.855297700000001</v>
      </c>
      <c r="N172" s="23">
        <v>-104.42236339999999</v>
      </c>
      <c r="O172" s="23">
        <v>0</v>
      </c>
      <c r="P172" s="23">
        <v>35015001000</v>
      </c>
      <c r="Q172" s="23">
        <v>297</v>
      </c>
      <c r="R172" s="23">
        <v>0.35569431317878503</v>
      </c>
      <c r="S172" s="23">
        <v>3.5642467109990002E-3</v>
      </c>
    </row>
    <row r="173" spans="1:19">
      <c r="A173" s="23">
        <v>172</v>
      </c>
      <c r="B173" s="23">
        <v>171</v>
      </c>
      <c r="C173" s="23">
        <v>35</v>
      </c>
      <c r="D173" s="23">
        <v>15</v>
      </c>
      <c r="E173" s="23">
        <v>300</v>
      </c>
      <c r="F173" s="23">
        <v>35015000300</v>
      </c>
      <c r="G173" s="23">
        <v>3</v>
      </c>
      <c r="H173" s="23" t="s">
        <v>429</v>
      </c>
      <c r="I173" s="23" t="s">
        <v>369</v>
      </c>
      <c r="J173" s="23" t="s">
        <v>370</v>
      </c>
      <c r="K173" s="23">
        <v>3923461</v>
      </c>
      <c r="L173" s="23">
        <v>104378</v>
      </c>
      <c r="M173" s="23">
        <v>32.431201600000001</v>
      </c>
      <c r="N173" s="23">
        <v>-104.2397331</v>
      </c>
      <c r="O173" s="23">
        <v>0</v>
      </c>
      <c r="P173" s="23">
        <v>35015000300</v>
      </c>
      <c r="Q173" s="23">
        <v>216</v>
      </c>
      <c r="R173" s="23">
        <v>0.10195424441382001</v>
      </c>
      <c r="S173" s="23">
        <v>3.8620193750000002E-4</v>
      </c>
    </row>
    <row r="174" spans="1:19">
      <c r="A174" s="23">
        <v>173</v>
      </c>
      <c r="B174" s="23">
        <v>172</v>
      </c>
      <c r="C174" s="23">
        <v>35</v>
      </c>
      <c r="D174" s="23">
        <v>11</v>
      </c>
      <c r="E174" s="23">
        <v>960100</v>
      </c>
      <c r="F174" s="23">
        <v>35011960100</v>
      </c>
      <c r="G174" s="23">
        <v>9601</v>
      </c>
      <c r="H174" s="23" t="s">
        <v>515</v>
      </c>
      <c r="I174" s="23" t="s">
        <v>369</v>
      </c>
      <c r="J174" s="23" t="s">
        <v>370</v>
      </c>
      <c r="K174" s="23">
        <v>6015566558</v>
      </c>
      <c r="L174" s="23">
        <v>29159790</v>
      </c>
      <c r="M174" s="23">
        <v>34.351428499999997</v>
      </c>
      <c r="N174" s="23">
        <v>-104.40152740000001</v>
      </c>
      <c r="O174" s="23">
        <v>0</v>
      </c>
      <c r="P174" s="23">
        <v>35011960100</v>
      </c>
      <c r="Q174" s="23">
        <v>24</v>
      </c>
      <c r="R174" s="23">
        <v>3.4554130103873701</v>
      </c>
      <c r="S174" s="23">
        <v>0.59222807258749899</v>
      </c>
    </row>
    <row r="175" spans="1:19">
      <c r="A175" s="23">
        <v>174</v>
      </c>
      <c r="B175" s="23">
        <v>173</v>
      </c>
      <c r="C175" s="23">
        <v>35</v>
      </c>
      <c r="D175" s="23">
        <v>1</v>
      </c>
      <c r="E175" s="23">
        <v>3400</v>
      </c>
      <c r="F175" s="23">
        <v>35001003400</v>
      </c>
      <c r="G175" s="23">
        <v>34</v>
      </c>
      <c r="H175" s="23" t="s">
        <v>516</v>
      </c>
      <c r="I175" s="23" t="s">
        <v>369</v>
      </c>
      <c r="J175" s="23" t="s">
        <v>370</v>
      </c>
      <c r="K175" s="23">
        <v>8192058</v>
      </c>
      <c r="L175" s="23">
        <v>61281</v>
      </c>
      <c r="M175" s="23">
        <v>35.121904800000003</v>
      </c>
      <c r="N175" s="23">
        <v>-106.618551</v>
      </c>
      <c r="O175" s="23">
        <v>0</v>
      </c>
      <c r="P175" s="23">
        <v>35001003400</v>
      </c>
      <c r="Q175" s="23">
        <v>243</v>
      </c>
      <c r="R175" s="23">
        <v>0.123466817800609</v>
      </c>
      <c r="S175" s="23">
        <v>8.1613207049999995E-4</v>
      </c>
    </row>
    <row r="176" spans="1:19">
      <c r="A176" s="23">
        <v>175</v>
      </c>
      <c r="B176" s="23">
        <v>174</v>
      </c>
      <c r="C176" s="23">
        <v>35</v>
      </c>
      <c r="D176" s="23">
        <v>1</v>
      </c>
      <c r="E176" s="23">
        <v>713</v>
      </c>
      <c r="F176" s="23">
        <v>35001000713</v>
      </c>
      <c r="G176" s="23">
        <v>7.13</v>
      </c>
      <c r="H176" s="23" t="s">
        <v>517</v>
      </c>
      <c r="I176" s="23" t="s">
        <v>369</v>
      </c>
      <c r="J176" s="23" t="s">
        <v>370</v>
      </c>
      <c r="K176" s="23">
        <v>2553529</v>
      </c>
      <c r="L176" s="23">
        <v>83622</v>
      </c>
      <c r="M176" s="23">
        <v>35.0613466</v>
      </c>
      <c r="N176" s="23">
        <v>-106.50797919999999</v>
      </c>
      <c r="O176" s="23">
        <v>0</v>
      </c>
      <c r="P176" s="23">
        <v>35001000713</v>
      </c>
      <c r="Q176" s="23">
        <v>133</v>
      </c>
      <c r="R176" s="23">
        <v>9.6354952053258003E-2</v>
      </c>
      <c r="S176" s="23">
        <v>2.6058494800000002E-4</v>
      </c>
    </row>
    <row r="177" spans="1:19">
      <c r="A177" s="23">
        <v>176</v>
      </c>
      <c r="B177" s="23">
        <v>175</v>
      </c>
      <c r="C177" s="23">
        <v>35</v>
      </c>
      <c r="D177" s="23">
        <v>1</v>
      </c>
      <c r="E177" s="23">
        <v>4001</v>
      </c>
      <c r="F177" s="23">
        <v>35001004001</v>
      </c>
      <c r="G177" s="23">
        <v>40.01</v>
      </c>
      <c r="H177" s="23" t="s">
        <v>518</v>
      </c>
      <c r="I177" s="23" t="s">
        <v>369</v>
      </c>
      <c r="J177" s="23" t="s">
        <v>370</v>
      </c>
      <c r="K177" s="23">
        <v>97534529</v>
      </c>
      <c r="L177" s="23">
        <v>2010570</v>
      </c>
      <c r="M177" s="23">
        <v>34.9934376</v>
      </c>
      <c r="N177" s="23">
        <v>-106.63307380000001</v>
      </c>
      <c r="O177" s="23">
        <v>0</v>
      </c>
      <c r="P177" s="23">
        <v>35001004001</v>
      </c>
      <c r="Q177" s="23">
        <v>204</v>
      </c>
      <c r="R177" s="23">
        <v>0.49602312805233501</v>
      </c>
      <c r="S177" s="23">
        <v>9.8279423105029993E-3</v>
      </c>
    </row>
    <row r="178" spans="1:19">
      <c r="A178" s="23">
        <v>177</v>
      </c>
      <c r="B178" s="23">
        <v>176</v>
      </c>
      <c r="C178" s="23">
        <v>35</v>
      </c>
      <c r="D178" s="23">
        <v>1</v>
      </c>
      <c r="E178" s="23">
        <v>801</v>
      </c>
      <c r="F178" s="23">
        <v>35001000801</v>
      </c>
      <c r="G178" s="23">
        <v>8.01</v>
      </c>
      <c r="H178" s="23" t="s">
        <v>519</v>
      </c>
      <c r="I178" s="23" t="s">
        <v>369</v>
      </c>
      <c r="J178" s="23" t="s">
        <v>370</v>
      </c>
      <c r="K178" s="23">
        <v>124307788</v>
      </c>
      <c r="L178" s="23">
        <v>620744</v>
      </c>
      <c r="M178" s="23">
        <v>35.005249900000003</v>
      </c>
      <c r="N178" s="23">
        <v>-106.5364271</v>
      </c>
      <c r="O178" s="23">
        <v>0</v>
      </c>
      <c r="P178" s="23">
        <v>35001000801</v>
      </c>
      <c r="Q178" s="23">
        <v>42</v>
      </c>
      <c r="R178" s="23">
        <v>0.55004353587622801</v>
      </c>
      <c r="S178" s="23">
        <v>1.23362144905E-2</v>
      </c>
    </row>
    <row r="179" spans="1:19">
      <c r="A179" s="23">
        <v>178</v>
      </c>
      <c r="B179" s="23">
        <v>177</v>
      </c>
      <c r="C179" s="23">
        <v>35</v>
      </c>
      <c r="D179" s="23">
        <v>1</v>
      </c>
      <c r="E179" s="23">
        <v>1200</v>
      </c>
      <c r="F179" s="23">
        <v>35001001200</v>
      </c>
      <c r="G179" s="23">
        <v>12</v>
      </c>
      <c r="H179" s="23" t="s">
        <v>520</v>
      </c>
      <c r="I179" s="23" t="s">
        <v>369</v>
      </c>
      <c r="J179" s="23" t="s">
        <v>370</v>
      </c>
      <c r="K179" s="23">
        <v>11866488</v>
      </c>
      <c r="L179" s="23">
        <v>10858</v>
      </c>
      <c r="M179" s="23">
        <v>35.051970500000003</v>
      </c>
      <c r="N179" s="23">
        <v>-106.6273205</v>
      </c>
      <c r="O179" s="23">
        <v>0</v>
      </c>
      <c r="P179" s="23">
        <v>35001001200</v>
      </c>
      <c r="Q179" s="23">
        <v>301</v>
      </c>
      <c r="R179" s="23">
        <v>0.176624779110782</v>
      </c>
      <c r="S179" s="23">
        <v>1.1735163644999999E-3</v>
      </c>
    </row>
    <row r="180" spans="1:19">
      <c r="A180" s="23">
        <v>179</v>
      </c>
      <c r="B180" s="23">
        <v>178</v>
      </c>
      <c r="C180" s="23">
        <v>35</v>
      </c>
      <c r="D180" s="23">
        <v>1</v>
      </c>
      <c r="E180" s="23">
        <v>3501</v>
      </c>
      <c r="F180" s="23">
        <v>35001003501</v>
      </c>
      <c r="G180" s="23">
        <v>35.01</v>
      </c>
      <c r="H180" s="23" t="s">
        <v>521</v>
      </c>
      <c r="I180" s="23" t="s">
        <v>369</v>
      </c>
      <c r="J180" s="23" t="s">
        <v>370</v>
      </c>
      <c r="K180" s="23">
        <v>6545931</v>
      </c>
      <c r="L180" s="23">
        <v>0</v>
      </c>
      <c r="M180" s="23">
        <v>35.158836200000003</v>
      </c>
      <c r="N180" s="23">
        <v>-106.628885</v>
      </c>
      <c r="O180" s="23">
        <v>0</v>
      </c>
      <c r="P180" s="23">
        <v>35001003501</v>
      </c>
      <c r="Q180" s="23">
        <v>97</v>
      </c>
      <c r="R180" s="23">
        <v>0.11432501291492</v>
      </c>
      <c r="S180" s="23">
        <v>6.4758523049999995E-4</v>
      </c>
    </row>
    <row r="181" spans="1:19">
      <c r="A181" s="23">
        <v>180</v>
      </c>
      <c r="B181" s="23">
        <v>179</v>
      </c>
      <c r="C181" s="23">
        <v>35</v>
      </c>
      <c r="D181" s="23">
        <v>1</v>
      </c>
      <c r="E181" s="23">
        <v>3712</v>
      </c>
      <c r="F181" s="23">
        <v>35001003712</v>
      </c>
      <c r="G181" s="23">
        <v>37.119999999999997</v>
      </c>
      <c r="H181" s="23" t="s">
        <v>522</v>
      </c>
      <c r="I181" s="23" t="s">
        <v>369</v>
      </c>
      <c r="J181" s="23" t="s">
        <v>370</v>
      </c>
      <c r="K181" s="23">
        <v>2645775</v>
      </c>
      <c r="L181" s="23">
        <v>0</v>
      </c>
      <c r="M181" s="23">
        <v>35.1668746</v>
      </c>
      <c r="N181" s="23">
        <v>-106.5511305</v>
      </c>
      <c r="O181" s="23">
        <v>0</v>
      </c>
      <c r="P181" s="23">
        <v>35001003712</v>
      </c>
      <c r="Q181" s="23">
        <v>129</v>
      </c>
      <c r="R181" s="23">
        <v>6.5432031082731004E-2</v>
      </c>
      <c r="S181" s="23">
        <v>2.617706615E-4</v>
      </c>
    </row>
    <row r="182" spans="1:19">
      <c r="A182" s="23">
        <v>181</v>
      </c>
      <c r="B182" s="23">
        <v>180</v>
      </c>
      <c r="C182" s="23">
        <v>35</v>
      </c>
      <c r="D182" s="23">
        <v>23</v>
      </c>
      <c r="E182" s="23">
        <v>970200</v>
      </c>
      <c r="F182" s="23">
        <v>35023970200</v>
      </c>
      <c r="G182" s="23">
        <v>9702</v>
      </c>
      <c r="H182" s="23" t="s">
        <v>523</v>
      </c>
      <c r="I182" s="23" t="s">
        <v>369</v>
      </c>
      <c r="J182" s="23" t="s">
        <v>370</v>
      </c>
      <c r="K182" s="23">
        <v>12678763</v>
      </c>
      <c r="L182" s="23">
        <v>0</v>
      </c>
      <c r="M182" s="23">
        <v>32.341169600000001</v>
      </c>
      <c r="N182" s="23">
        <v>-108.7041268</v>
      </c>
      <c r="O182" s="23">
        <v>0</v>
      </c>
      <c r="P182" s="23">
        <v>35023970200</v>
      </c>
      <c r="Q182" s="23">
        <v>118</v>
      </c>
      <c r="R182" s="23">
        <v>0.17209625011009899</v>
      </c>
      <c r="S182" s="23">
        <v>1.2144866419999999E-3</v>
      </c>
    </row>
    <row r="183" spans="1:19">
      <c r="A183" s="23">
        <v>182</v>
      </c>
      <c r="B183" s="23">
        <v>181</v>
      </c>
      <c r="C183" s="23">
        <v>35</v>
      </c>
      <c r="D183" s="23">
        <v>23</v>
      </c>
      <c r="E183" s="23">
        <v>970000</v>
      </c>
      <c r="F183" s="23">
        <v>35023970000</v>
      </c>
      <c r="G183" s="23">
        <v>9700</v>
      </c>
      <c r="H183" s="23" t="s">
        <v>524</v>
      </c>
      <c r="I183" s="23" t="s">
        <v>369</v>
      </c>
      <c r="J183" s="23" t="s">
        <v>370</v>
      </c>
      <c r="K183" s="23">
        <v>8888750848</v>
      </c>
      <c r="L183" s="23">
        <v>23652107</v>
      </c>
      <c r="M183" s="23">
        <v>31.8996575</v>
      </c>
      <c r="N183" s="23">
        <v>-108.7457292</v>
      </c>
      <c r="O183" s="23">
        <v>0</v>
      </c>
      <c r="P183" s="23">
        <v>35023970000</v>
      </c>
      <c r="Q183" s="23">
        <v>25</v>
      </c>
      <c r="R183" s="23">
        <v>4.7430225659845604</v>
      </c>
      <c r="S183" s="23">
        <v>0.84981599095750204</v>
      </c>
    </row>
    <row r="184" spans="1:19">
      <c r="A184" s="23">
        <v>183</v>
      </c>
      <c r="B184" s="23">
        <v>182</v>
      </c>
      <c r="C184" s="23">
        <v>35</v>
      </c>
      <c r="D184" s="23">
        <v>1</v>
      </c>
      <c r="E184" s="23">
        <v>110</v>
      </c>
      <c r="F184" s="23">
        <v>35001000110</v>
      </c>
      <c r="G184" s="23">
        <v>1.1000000000000001</v>
      </c>
      <c r="H184" s="23" t="s">
        <v>525</v>
      </c>
      <c r="I184" s="23" t="s">
        <v>369</v>
      </c>
      <c r="J184" s="23" t="s">
        <v>370</v>
      </c>
      <c r="K184" s="23">
        <v>1292566</v>
      </c>
      <c r="L184" s="23">
        <v>0</v>
      </c>
      <c r="M184" s="23">
        <v>35.119868500000003</v>
      </c>
      <c r="N184" s="23">
        <v>-106.5244847</v>
      </c>
      <c r="O184" s="23">
        <v>0</v>
      </c>
      <c r="P184" s="23">
        <v>35001000110</v>
      </c>
      <c r="Q184" s="23">
        <v>63</v>
      </c>
      <c r="R184" s="23">
        <v>4.9754890848939998E-2</v>
      </c>
      <c r="S184" s="23">
        <v>1.2781256550000001E-4</v>
      </c>
    </row>
    <row r="185" spans="1:19">
      <c r="A185" s="23">
        <v>184</v>
      </c>
      <c r="B185" s="23">
        <v>183</v>
      </c>
      <c r="C185" s="23">
        <v>35</v>
      </c>
      <c r="D185" s="23">
        <v>1</v>
      </c>
      <c r="E185" s="23">
        <v>603</v>
      </c>
      <c r="F185" s="23">
        <v>35001000603</v>
      </c>
      <c r="G185" s="23">
        <v>6.03</v>
      </c>
      <c r="H185" s="23" t="s">
        <v>382</v>
      </c>
      <c r="I185" s="23" t="s">
        <v>369</v>
      </c>
      <c r="J185" s="23" t="s">
        <v>370</v>
      </c>
      <c r="K185" s="23">
        <v>1484861</v>
      </c>
      <c r="L185" s="23">
        <v>0</v>
      </c>
      <c r="M185" s="23">
        <v>35.079708199999999</v>
      </c>
      <c r="N185" s="23">
        <v>-106.555542</v>
      </c>
      <c r="O185" s="23">
        <v>0</v>
      </c>
      <c r="P185" s="23">
        <v>35001000603</v>
      </c>
      <c r="Q185" s="23">
        <v>203</v>
      </c>
      <c r="R185" s="23">
        <v>5.5468852002369999E-2</v>
      </c>
      <c r="S185" s="23">
        <v>1.4675632749999999E-4</v>
      </c>
    </row>
    <row r="186" spans="1:19">
      <c r="A186" s="23">
        <v>185</v>
      </c>
      <c r="B186" s="23">
        <v>184</v>
      </c>
      <c r="C186" s="23">
        <v>35</v>
      </c>
      <c r="D186" s="23">
        <v>1</v>
      </c>
      <c r="E186" s="23">
        <v>3715</v>
      </c>
      <c r="F186" s="23">
        <v>35001003715</v>
      </c>
      <c r="G186" s="23">
        <v>37.15</v>
      </c>
      <c r="H186" s="23" t="s">
        <v>526</v>
      </c>
      <c r="I186" s="23" t="s">
        <v>369</v>
      </c>
      <c r="J186" s="23" t="s">
        <v>370</v>
      </c>
      <c r="K186" s="23">
        <v>3963101</v>
      </c>
      <c r="L186" s="23">
        <v>27236</v>
      </c>
      <c r="M186" s="23">
        <v>35.1541706</v>
      </c>
      <c r="N186" s="23">
        <v>-106.53943649999999</v>
      </c>
      <c r="O186" s="23">
        <v>0</v>
      </c>
      <c r="P186" s="23">
        <v>35001003715</v>
      </c>
      <c r="Q186" s="23">
        <v>73</v>
      </c>
      <c r="R186" s="23">
        <v>9.5672755791434E-2</v>
      </c>
      <c r="S186" s="23">
        <v>3.9473786749999999E-4</v>
      </c>
    </row>
    <row r="187" spans="1:19">
      <c r="A187" s="23">
        <v>186</v>
      </c>
      <c r="B187" s="23">
        <v>185</v>
      </c>
      <c r="C187" s="23">
        <v>35</v>
      </c>
      <c r="D187" s="23">
        <v>1</v>
      </c>
      <c r="E187" s="23">
        <v>3725</v>
      </c>
      <c r="F187" s="23">
        <v>35001003725</v>
      </c>
      <c r="G187" s="23">
        <v>37.25</v>
      </c>
      <c r="H187" s="23" t="s">
        <v>527</v>
      </c>
      <c r="I187" s="23" t="s">
        <v>369</v>
      </c>
      <c r="J187" s="23" t="s">
        <v>370</v>
      </c>
      <c r="K187" s="23">
        <v>2240068</v>
      </c>
      <c r="L187" s="23">
        <v>0</v>
      </c>
      <c r="M187" s="23">
        <v>35.153775699999997</v>
      </c>
      <c r="N187" s="23">
        <v>-106.5786658</v>
      </c>
      <c r="O187" s="23">
        <v>0</v>
      </c>
      <c r="P187" s="23">
        <v>35001003725</v>
      </c>
      <c r="Q187" s="23">
        <v>55</v>
      </c>
      <c r="R187" s="23">
        <v>6.1464554062444998E-2</v>
      </c>
      <c r="S187" s="23">
        <v>2.2159470349999999E-4</v>
      </c>
    </row>
    <row r="188" spans="1:19">
      <c r="A188" s="23">
        <v>187</v>
      </c>
      <c r="B188" s="23">
        <v>186</v>
      </c>
      <c r="C188" s="23">
        <v>35</v>
      </c>
      <c r="D188" s="23">
        <v>1</v>
      </c>
      <c r="E188" s="23">
        <v>112</v>
      </c>
      <c r="F188" s="23">
        <v>35001000112</v>
      </c>
      <c r="G188" s="23">
        <v>1.1200000000000001</v>
      </c>
      <c r="H188" s="23" t="s">
        <v>528</v>
      </c>
      <c r="I188" s="23" t="s">
        <v>369</v>
      </c>
      <c r="J188" s="23" t="s">
        <v>370</v>
      </c>
      <c r="K188" s="23">
        <v>2205218</v>
      </c>
      <c r="L188" s="23">
        <v>22171</v>
      </c>
      <c r="M188" s="23">
        <v>35.106904800000002</v>
      </c>
      <c r="N188" s="23">
        <v>-106.48421759999999</v>
      </c>
      <c r="O188" s="23">
        <v>0</v>
      </c>
      <c r="P188" s="23">
        <v>35001000112</v>
      </c>
      <c r="Q188" s="23">
        <v>24</v>
      </c>
      <c r="R188" s="23">
        <v>7.3371349669275998E-2</v>
      </c>
      <c r="S188" s="23">
        <v>2.202170165E-4</v>
      </c>
    </row>
    <row r="189" spans="1:19">
      <c r="A189" s="23">
        <v>188</v>
      </c>
      <c r="B189" s="23">
        <v>187</v>
      </c>
      <c r="C189" s="23">
        <v>35</v>
      </c>
      <c r="D189" s="23">
        <v>1</v>
      </c>
      <c r="E189" s="23">
        <v>4726</v>
      </c>
      <c r="F189" s="23">
        <v>35001004726</v>
      </c>
      <c r="G189" s="23">
        <v>47.26</v>
      </c>
      <c r="H189" s="23" t="s">
        <v>529</v>
      </c>
      <c r="I189" s="23" t="s">
        <v>369</v>
      </c>
      <c r="J189" s="23" t="s">
        <v>370</v>
      </c>
      <c r="K189" s="23">
        <v>1558589</v>
      </c>
      <c r="L189" s="23">
        <v>0</v>
      </c>
      <c r="M189" s="23">
        <v>35.146789300000002</v>
      </c>
      <c r="N189" s="23">
        <v>-106.7182018</v>
      </c>
      <c r="O189" s="23">
        <v>0</v>
      </c>
      <c r="P189" s="23">
        <v>35001004726</v>
      </c>
      <c r="Q189" s="23">
        <v>37</v>
      </c>
      <c r="R189" s="23">
        <v>7.3483666415299007E-2</v>
      </c>
      <c r="S189" s="23">
        <v>1.54167476E-4</v>
      </c>
    </row>
    <row r="190" spans="1:19">
      <c r="A190" s="23">
        <v>189</v>
      </c>
      <c r="B190" s="23">
        <v>188</v>
      </c>
      <c r="C190" s="23">
        <v>35</v>
      </c>
      <c r="D190" s="23">
        <v>1</v>
      </c>
      <c r="E190" s="23">
        <v>3718</v>
      </c>
      <c r="F190" s="23">
        <v>35001003718</v>
      </c>
      <c r="G190" s="23">
        <v>37.18</v>
      </c>
      <c r="H190" s="23" t="s">
        <v>530</v>
      </c>
      <c r="I190" s="23" t="s">
        <v>369</v>
      </c>
      <c r="J190" s="23" t="s">
        <v>370</v>
      </c>
      <c r="K190" s="23">
        <v>1209883</v>
      </c>
      <c r="L190" s="23">
        <v>0</v>
      </c>
      <c r="M190" s="23">
        <v>35.134072799999998</v>
      </c>
      <c r="N190" s="23">
        <v>-106.5424548</v>
      </c>
      <c r="O190" s="23">
        <v>0</v>
      </c>
      <c r="P190" s="23">
        <v>35001003718</v>
      </c>
      <c r="Q190" s="23">
        <v>35</v>
      </c>
      <c r="R190" s="23">
        <v>4.9214308380706999E-2</v>
      </c>
      <c r="S190" s="23">
        <v>1.1965708E-4</v>
      </c>
    </row>
    <row r="191" spans="1:19">
      <c r="A191" s="23">
        <v>190</v>
      </c>
      <c r="B191" s="23">
        <v>189</v>
      </c>
      <c r="C191" s="23">
        <v>35</v>
      </c>
      <c r="D191" s="23">
        <v>1</v>
      </c>
      <c r="E191" s="23">
        <v>3719</v>
      </c>
      <c r="F191" s="23">
        <v>35001003719</v>
      </c>
      <c r="G191" s="23">
        <v>37.19</v>
      </c>
      <c r="H191" s="23" t="s">
        <v>531</v>
      </c>
      <c r="I191" s="23" t="s">
        <v>369</v>
      </c>
      <c r="J191" s="23" t="s">
        <v>370</v>
      </c>
      <c r="K191" s="23">
        <v>2581400</v>
      </c>
      <c r="L191" s="23">
        <v>0</v>
      </c>
      <c r="M191" s="23">
        <v>35.1346086</v>
      </c>
      <c r="N191" s="23">
        <v>-106.51270460000001</v>
      </c>
      <c r="O191" s="23">
        <v>0</v>
      </c>
      <c r="P191" s="23">
        <v>35001003719</v>
      </c>
      <c r="Q191" s="23">
        <v>111</v>
      </c>
      <c r="R191" s="23">
        <v>8.8262506618263001E-2</v>
      </c>
      <c r="S191" s="23">
        <v>2.5530166349999999E-4</v>
      </c>
    </row>
    <row r="192" spans="1:19">
      <c r="A192" s="23">
        <v>191</v>
      </c>
      <c r="B192" s="23">
        <v>190</v>
      </c>
      <c r="C192" s="23">
        <v>35</v>
      </c>
      <c r="D192" s="23">
        <v>1</v>
      </c>
      <c r="E192" s="23">
        <v>118</v>
      </c>
      <c r="F192" s="23">
        <v>35001000118</v>
      </c>
      <c r="G192" s="23">
        <v>1.18</v>
      </c>
      <c r="H192" s="23" t="s">
        <v>532</v>
      </c>
      <c r="I192" s="23" t="s">
        <v>369</v>
      </c>
      <c r="J192" s="23" t="s">
        <v>370</v>
      </c>
      <c r="K192" s="23">
        <v>1361980</v>
      </c>
      <c r="L192" s="23">
        <v>0</v>
      </c>
      <c r="M192" s="23">
        <v>35.126922499999999</v>
      </c>
      <c r="N192" s="23">
        <v>-106.5597322</v>
      </c>
      <c r="O192" s="23">
        <v>0</v>
      </c>
      <c r="P192" s="23">
        <v>35001000118</v>
      </c>
      <c r="Q192" s="23">
        <v>41</v>
      </c>
      <c r="R192" s="23">
        <v>5.0193426189176001E-2</v>
      </c>
      <c r="S192" s="23">
        <v>1.3468796950000001E-4</v>
      </c>
    </row>
    <row r="193" spans="1:19">
      <c r="A193" s="23">
        <v>192</v>
      </c>
      <c r="B193" s="23">
        <v>191</v>
      </c>
      <c r="C193" s="23">
        <v>35</v>
      </c>
      <c r="D193" s="23">
        <v>1</v>
      </c>
      <c r="E193" s="23">
        <v>1900</v>
      </c>
      <c r="F193" s="23">
        <v>35001001900</v>
      </c>
      <c r="G193" s="23">
        <v>19</v>
      </c>
      <c r="H193" s="23" t="s">
        <v>533</v>
      </c>
      <c r="I193" s="23" t="s">
        <v>369</v>
      </c>
      <c r="J193" s="23" t="s">
        <v>370</v>
      </c>
      <c r="K193" s="23">
        <v>702484</v>
      </c>
      <c r="L193" s="23">
        <v>0</v>
      </c>
      <c r="M193" s="23">
        <v>35.088036299999999</v>
      </c>
      <c r="N193" s="23">
        <v>-106.6304138</v>
      </c>
      <c r="O193" s="23">
        <v>0</v>
      </c>
      <c r="P193" s="23">
        <v>35001001900</v>
      </c>
      <c r="Q193" s="23">
        <v>13</v>
      </c>
      <c r="R193" s="23">
        <v>3.2259066902150003E-2</v>
      </c>
      <c r="S193" s="23">
        <v>6.9437020500000006E-5</v>
      </c>
    </row>
    <row r="194" spans="1:19">
      <c r="A194" s="23">
        <v>193</v>
      </c>
      <c r="B194" s="23">
        <v>192</v>
      </c>
      <c r="C194" s="23">
        <v>35</v>
      </c>
      <c r="D194" s="23">
        <v>15</v>
      </c>
      <c r="E194" s="23">
        <v>500</v>
      </c>
      <c r="F194" s="23">
        <v>35015000500</v>
      </c>
      <c r="G194" s="23">
        <v>5</v>
      </c>
      <c r="H194" s="23" t="s">
        <v>371</v>
      </c>
      <c r="I194" s="23" t="s">
        <v>369</v>
      </c>
      <c r="J194" s="23" t="s">
        <v>370</v>
      </c>
      <c r="K194" s="23">
        <v>3949619</v>
      </c>
      <c r="L194" s="23">
        <v>19877</v>
      </c>
      <c r="M194" s="23">
        <v>32.410896000000001</v>
      </c>
      <c r="N194" s="23">
        <v>-104.239846</v>
      </c>
      <c r="O194" s="23">
        <v>0</v>
      </c>
      <c r="P194" s="23">
        <v>35015000500</v>
      </c>
      <c r="Q194" s="23">
        <v>146</v>
      </c>
      <c r="R194" s="23">
        <v>9.0982000827627002E-2</v>
      </c>
      <c r="S194" s="23">
        <v>3.80520914E-4</v>
      </c>
    </row>
    <row r="195" spans="1:19">
      <c r="A195" s="23">
        <v>194</v>
      </c>
      <c r="B195" s="23">
        <v>193</v>
      </c>
      <c r="C195" s="23">
        <v>35</v>
      </c>
      <c r="D195" s="23">
        <v>15</v>
      </c>
      <c r="E195" s="23">
        <v>402</v>
      </c>
      <c r="F195" s="23">
        <v>35015000402</v>
      </c>
      <c r="G195" s="23">
        <v>4.0199999999999996</v>
      </c>
      <c r="H195" s="23" t="s">
        <v>368</v>
      </c>
      <c r="I195" s="23" t="s">
        <v>369</v>
      </c>
      <c r="J195" s="23" t="s">
        <v>370</v>
      </c>
      <c r="K195" s="23">
        <v>3494581</v>
      </c>
      <c r="L195" s="23">
        <v>17297</v>
      </c>
      <c r="M195" s="23">
        <v>32.422936100000001</v>
      </c>
      <c r="N195" s="23">
        <v>-104.25723069999999</v>
      </c>
      <c r="O195" s="23">
        <v>0</v>
      </c>
      <c r="P195" s="23">
        <v>35015000402</v>
      </c>
      <c r="Q195" s="23">
        <v>231</v>
      </c>
      <c r="R195" s="23">
        <v>0.101762544691077</v>
      </c>
      <c r="S195" s="23">
        <v>3.3669721650000001E-4</v>
      </c>
    </row>
    <row r="196" spans="1:19">
      <c r="A196" s="23">
        <v>195</v>
      </c>
      <c r="B196" s="23">
        <v>194</v>
      </c>
      <c r="C196" s="23">
        <v>35</v>
      </c>
      <c r="D196" s="23">
        <v>15</v>
      </c>
      <c r="E196" s="23">
        <v>100</v>
      </c>
      <c r="F196" s="23">
        <v>35015000100</v>
      </c>
      <c r="G196" s="23">
        <v>1</v>
      </c>
      <c r="H196" s="23" t="s">
        <v>384</v>
      </c>
      <c r="I196" s="23" t="s">
        <v>369</v>
      </c>
      <c r="J196" s="23" t="s">
        <v>370</v>
      </c>
      <c r="K196" s="23">
        <v>2255986</v>
      </c>
      <c r="L196" s="23">
        <v>184458</v>
      </c>
      <c r="M196" s="23">
        <v>32.424443500000002</v>
      </c>
      <c r="N196" s="23">
        <v>-104.22601419999999</v>
      </c>
      <c r="O196" s="23">
        <v>0</v>
      </c>
      <c r="P196" s="23">
        <v>35015000100</v>
      </c>
      <c r="Q196" s="23">
        <v>78</v>
      </c>
      <c r="R196" s="23">
        <v>8.5427030068394999E-2</v>
      </c>
      <c r="S196" s="23">
        <v>2.3397774449999999E-4</v>
      </c>
    </row>
    <row r="197" spans="1:19">
      <c r="A197" s="23">
        <v>196</v>
      </c>
      <c r="B197" s="23">
        <v>195</v>
      </c>
      <c r="C197" s="23">
        <v>35</v>
      </c>
      <c r="D197" s="23">
        <v>1</v>
      </c>
      <c r="E197" s="23">
        <v>207</v>
      </c>
      <c r="F197" s="23">
        <v>35001000207</v>
      </c>
      <c r="G197" s="23">
        <v>2.0699999999999998</v>
      </c>
      <c r="H197" s="23" t="s">
        <v>534</v>
      </c>
      <c r="I197" s="23" t="s">
        <v>369</v>
      </c>
      <c r="J197" s="23" t="s">
        <v>370</v>
      </c>
      <c r="K197" s="23">
        <v>2506537</v>
      </c>
      <c r="L197" s="23">
        <v>0</v>
      </c>
      <c r="M197" s="23">
        <v>35.109367599999999</v>
      </c>
      <c r="N197" s="23">
        <v>-106.57756790000001</v>
      </c>
      <c r="O197" s="23">
        <v>0</v>
      </c>
      <c r="P197" s="23">
        <v>35001000207</v>
      </c>
      <c r="Q197" s="23">
        <v>67</v>
      </c>
      <c r="R197" s="23">
        <v>6.7530749680905999E-2</v>
      </c>
      <c r="S197" s="23">
        <v>2.4782266800000001E-4</v>
      </c>
    </row>
    <row r="198" spans="1:19">
      <c r="A198" s="23">
        <v>197</v>
      </c>
      <c r="B198" s="23">
        <v>196</v>
      </c>
      <c r="C198" s="23">
        <v>35</v>
      </c>
      <c r="D198" s="23">
        <v>1</v>
      </c>
      <c r="E198" s="23">
        <v>3733</v>
      </c>
      <c r="F198" s="23">
        <v>35001003733</v>
      </c>
      <c r="G198" s="23">
        <v>37.33</v>
      </c>
      <c r="H198" s="23" t="s">
        <v>535</v>
      </c>
      <c r="I198" s="23" t="s">
        <v>369</v>
      </c>
      <c r="J198" s="23" t="s">
        <v>370</v>
      </c>
      <c r="K198" s="23">
        <v>2243913</v>
      </c>
      <c r="L198" s="23">
        <v>13995</v>
      </c>
      <c r="M198" s="23">
        <v>35.138618299999997</v>
      </c>
      <c r="N198" s="23">
        <v>-106.5952892</v>
      </c>
      <c r="O198" s="23">
        <v>0</v>
      </c>
      <c r="P198" s="23">
        <v>35001003733</v>
      </c>
      <c r="Q198" s="23">
        <v>136</v>
      </c>
      <c r="R198" s="23">
        <v>7.7635304432061E-2</v>
      </c>
      <c r="S198" s="23">
        <v>2.233157675E-4</v>
      </c>
    </row>
    <row r="199" spans="1:19">
      <c r="A199" s="23">
        <v>198</v>
      </c>
      <c r="B199" s="23">
        <v>197</v>
      </c>
      <c r="C199" s="23">
        <v>35</v>
      </c>
      <c r="D199" s="23">
        <v>1</v>
      </c>
      <c r="E199" s="23">
        <v>120</v>
      </c>
      <c r="F199" s="23">
        <v>35001000120</v>
      </c>
      <c r="G199" s="23">
        <v>1.2</v>
      </c>
      <c r="H199" s="23" t="s">
        <v>536</v>
      </c>
      <c r="I199" s="23" t="s">
        <v>369</v>
      </c>
      <c r="J199" s="23" t="s">
        <v>370</v>
      </c>
      <c r="K199" s="23">
        <v>1279280</v>
      </c>
      <c r="L199" s="23">
        <v>0</v>
      </c>
      <c r="M199" s="23">
        <v>35.119911799999997</v>
      </c>
      <c r="N199" s="23">
        <v>-106.5420787</v>
      </c>
      <c r="O199" s="23">
        <v>0</v>
      </c>
      <c r="P199" s="23">
        <v>35001000120</v>
      </c>
      <c r="Q199" s="23">
        <v>47</v>
      </c>
      <c r="R199" s="23">
        <v>4.9765268574791001E-2</v>
      </c>
      <c r="S199" s="23">
        <v>1.264993925E-4</v>
      </c>
    </row>
    <row r="200" spans="1:19">
      <c r="A200" s="23">
        <v>199</v>
      </c>
      <c r="B200" s="23">
        <v>198</v>
      </c>
      <c r="C200" s="23">
        <v>35</v>
      </c>
      <c r="D200" s="23">
        <v>1</v>
      </c>
      <c r="E200" s="23">
        <v>1800</v>
      </c>
      <c r="F200" s="23">
        <v>35001001800</v>
      </c>
      <c r="G200" s="23">
        <v>18</v>
      </c>
      <c r="H200" s="23" t="s">
        <v>537</v>
      </c>
      <c r="I200" s="23" t="s">
        <v>369</v>
      </c>
      <c r="J200" s="23" t="s">
        <v>370</v>
      </c>
      <c r="K200" s="23">
        <v>2013277</v>
      </c>
      <c r="L200" s="23">
        <v>19895</v>
      </c>
      <c r="M200" s="23">
        <v>35.089630999999997</v>
      </c>
      <c r="N200" s="23">
        <v>-106.6192631</v>
      </c>
      <c r="O200" s="23">
        <v>0</v>
      </c>
      <c r="P200" s="23">
        <v>35001001800</v>
      </c>
      <c r="Q200" s="23">
        <v>35</v>
      </c>
      <c r="R200" s="23">
        <v>6.7854202154696994E-2</v>
      </c>
      <c r="S200" s="23">
        <v>2.0097282600000001E-4</v>
      </c>
    </row>
    <row r="201" spans="1:19">
      <c r="A201" s="23">
        <v>200</v>
      </c>
      <c r="B201" s="23">
        <v>199</v>
      </c>
      <c r="C201" s="23">
        <v>35</v>
      </c>
      <c r="D201" s="23">
        <v>1</v>
      </c>
      <c r="E201" s="23">
        <v>1102</v>
      </c>
      <c r="F201" s="23">
        <v>35001001102</v>
      </c>
      <c r="G201" s="23">
        <v>11.02</v>
      </c>
      <c r="H201" s="23" t="s">
        <v>538</v>
      </c>
      <c r="I201" s="23" t="s">
        <v>369</v>
      </c>
      <c r="J201" s="23" t="s">
        <v>370</v>
      </c>
      <c r="K201" s="23">
        <v>1365452</v>
      </c>
      <c r="L201" s="23">
        <v>5225</v>
      </c>
      <c r="M201" s="23">
        <v>35.062277299999998</v>
      </c>
      <c r="N201" s="23">
        <v>-106.610888</v>
      </c>
      <c r="O201" s="23">
        <v>0</v>
      </c>
      <c r="P201" s="23">
        <v>35001001102</v>
      </c>
      <c r="Q201" s="23">
        <v>51</v>
      </c>
      <c r="R201" s="23">
        <v>4.8404530293618998E-2</v>
      </c>
      <c r="S201" s="23">
        <v>1.3544866500000001E-4</v>
      </c>
    </row>
    <row r="202" spans="1:19">
      <c r="A202" s="23">
        <v>201</v>
      </c>
      <c r="B202" s="23">
        <v>200</v>
      </c>
      <c r="C202" s="23">
        <v>35</v>
      </c>
      <c r="D202" s="23">
        <v>1</v>
      </c>
      <c r="E202" s="23">
        <v>704</v>
      </c>
      <c r="F202" s="23">
        <v>35001000704</v>
      </c>
      <c r="G202" s="23">
        <v>7.04</v>
      </c>
      <c r="H202" s="23" t="s">
        <v>439</v>
      </c>
      <c r="I202" s="23" t="s">
        <v>369</v>
      </c>
      <c r="J202" s="23" t="s">
        <v>370</v>
      </c>
      <c r="K202" s="23">
        <v>2517152</v>
      </c>
      <c r="L202" s="23">
        <v>0</v>
      </c>
      <c r="M202" s="23">
        <v>35.082443400000002</v>
      </c>
      <c r="N202" s="23">
        <v>-106.5187054</v>
      </c>
      <c r="O202" s="23">
        <v>0</v>
      </c>
      <c r="P202" s="23">
        <v>35001000704</v>
      </c>
      <c r="Q202" s="23">
        <v>73</v>
      </c>
      <c r="R202" s="23">
        <v>8.9494419381083004E-2</v>
      </c>
      <c r="S202" s="23">
        <v>2.4879154599999998E-4</v>
      </c>
    </row>
    <row r="203" spans="1:19">
      <c r="A203" s="23">
        <v>202</v>
      </c>
      <c r="B203" s="23">
        <v>201</v>
      </c>
      <c r="C203" s="23">
        <v>35</v>
      </c>
      <c r="D203" s="23">
        <v>1</v>
      </c>
      <c r="E203" s="23">
        <v>117</v>
      </c>
      <c r="F203" s="23">
        <v>35001000117</v>
      </c>
      <c r="G203" s="23">
        <v>1.17</v>
      </c>
      <c r="H203" s="23" t="s">
        <v>539</v>
      </c>
      <c r="I203" s="23" t="s">
        <v>369</v>
      </c>
      <c r="J203" s="23" t="s">
        <v>370</v>
      </c>
      <c r="K203" s="23">
        <v>1282637</v>
      </c>
      <c r="L203" s="23">
        <v>0</v>
      </c>
      <c r="M203" s="23">
        <v>35.127079299999998</v>
      </c>
      <c r="N203" s="23">
        <v>-106.542152</v>
      </c>
      <c r="O203" s="23">
        <v>0</v>
      </c>
      <c r="P203" s="23">
        <v>35001000117</v>
      </c>
      <c r="Q203" s="23">
        <v>31</v>
      </c>
      <c r="R203" s="23">
        <v>4.9736961378789003E-2</v>
      </c>
      <c r="S203" s="23">
        <v>1.2684182200000001E-4</v>
      </c>
    </row>
    <row r="204" spans="1:19">
      <c r="A204" s="23">
        <v>203</v>
      </c>
      <c r="B204" s="23">
        <v>202</v>
      </c>
      <c r="C204" s="23">
        <v>35</v>
      </c>
      <c r="D204" s="23">
        <v>1</v>
      </c>
      <c r="E204" s="23">
        <v>1500</v>
      </c>
      <c r="F204" s="23">
        <v>35001001500</v>
      </c>
      <c r="G204" s="23">
        <v>15</v>
      </c>
      <c r="H204" s="23" t="s">
        <v>540</v>
      </c>
      <c r="I204" s="23" t="s">
        <v>369</v>
      </c>
      <c r="J204" s="23" t="s">
        <v>370</v>
      </c>
      <c r="K204" s="23">
        <v>1172276</v>
      </c>
      <c r="L204" s="23">
        <v>0</v>
      </c>
      <c r="M204" s="23">
        <v>35.078307899999999</v>
      </c>
      <c r="N204" s="23">
        <v>-106.6416511</v>
      </c>
      <c r="O204" s="23">
        <v>0</v>
      </c>
      <c r="P204" s="23">
        <v>35001001500</v>
      </c>
      <c r="Q204" s="23">
        <v>61</v>
      </c>
      <c r="R204" s="23">
        <v>4.7430532461432001E-2</v>
      </c>
      <c r="S204" s="23">
        <v>1.15859879E-4</v>
      </c>
    </row>
    <row r="205" spans="1:19">
      <c r="A205" s="23">
        <v>204</v>
      </c>
      <c r="B205" s="23">
        <v>203</v>
      </c>
      <c r="C205" s="23">
        <v>35</v>
      </c>
      <c r="D205" s="23">
        <v>1</v>
      </c>
      <c r="E205" s="23">
        <v>2100</v>
      </c>
      <c r="F205" s="23">
        <v>35001002100</v>
      </c>
      <c r="G205" s="23">
        <v>21</v>
      </c>
      <c r="H205" s="23" t="s">
        <v>541</v>
      </c>
      <c r="I205" s="23" t="s">
        <v>369</v>
      </c>
      <c r="J205" s="23" t="s">
        <v>370</v>
      </c>
      <c r="K205" s="23">
        <v>1276190</v>
      </c>
      <c r="L205" s="23">
        <v>0</v>
      </c>
      <c r="M205" s="23">
        <v>35.0857393</v>
      </c>
      <c r="N205" s="23">
        <v>-106.6501949</v>
      </c>
      <c r="O205" s="23">
        <v>0</v>
      </c>
      <c r="P205" s="23">
        <v>35001002100</v>
      </c>
      <c r="Q205" s="23">
        <v>52</v>
      </c>
      <c r="R205" s="23">
        <v>4.5720571357314999E-2</v>
      </c>
      <c r="S205" s="23">
        <v>1.261414395E-4</v>
      </c>
    </row>
    <row r="206" spans="1:19">
      <c r="A206" s="23">
        <v>205</v>
      </c>
      <c r="B206" s="23">
        <v>204</v>
      </c>
      <c r="C206" s="23">
        <v>35</v>
      </c>
      <c r="D206" s="23">
        <v>1</v>
      </c>
      <c r="E206" s="23">
        <v>1300</v>
      </c>
      <c r="F206" s="23">
        <v>35001001300</v>
      </c>
      <c r="G206" s="23">
        <v>13</v>
      </c>
      <c r="H206" s="23" t="s">
        <v>542</v>
      </c>
      <c r="I206" s="23" t="s">
        <v>369</v>
      </c>
      <c r="J206" s="23" t="s">
        <v>370</v>
      </c>
      <c r="K206" s="23">
        <v>2868524</v>
      </c>
      <c r="L206" s="23">
        <v>5162</v>
      </c>
      <c r="M206" s="23">
        <v>35.055977900000002</v>
      </c>
      <c r="N206" s="23">
        <v>-106.6417884</v>
      </c>
      <c r="O206" s="23">
        <v>0</v>
      </c>
      <c r="P206" s="23">
        <v>35001001300</v>
      </c>
      <c r="Q206" s="23">
        <v>151</v>
      </c>
      <c r="R206" s="23">
        <v>7.0653659322437001E-2</v>
      </c>
      <c r="S206" s="23">
        <v>2.8394844700000002E-4</v>
      </c>
    </row>
    <row r="207" spans="1:19">
      <c r="A207" s="23">
        <v>206</v>
      </c>
      <c r="B207" s="23">
        <v>205</v>
      </c>
      <c r="C207" s="23">
        <v>35</v>
      </c>
      <c r="D207" s="23">
        <v>1</v>
      </c>
      <c r="E207" s="23">
        <v>125</v>
      </c>
      <c r="F207" s="23">
        <v>35001000125</v>
      </c>
      <c r="G207" s="23">
        <v>1.25</v>
      </c>
      <c r="H207" s="23" t="s">
        <v>543</v>
      </c>
      <c r="I207" s="23" t="s">
        <v>369</v>
      </c>
      <c r="J207" s="23" t="s">
        <v>370</v>
      </c>
      <c r="K207" s="23">
        <v>2448812</v>
      </c>
      <c r="L207" s="23">
        <v>126969</v>
      </c>
      <c r="M207" s="23">
        <v>35.094860699999998</v>
      </c>
      <c r="N207" s="23">
        <v>-106.48885199999999</v>
      </c>
      <c r="O207" s="23">
        <v>0</v>
      </c>
      <c r="P207" s="23">
        <v>35001000125</v>
      </c>
      <c r="Q207" s="23">
        <v>43</v>
      </c>
      <c r="R207" s="23">
        <v>7.3744322692139E-2</v>
      </c>
      <c r="S207" s="23">
        <v>2.54620245E-4</v>
      </c>
    </row>
    <row r="208" spans="1:19">
      <c r="A208" s="23">
        <v>207</v>
      </c>
      <c r="B208" s="23">
        <v>206</v>
      </c>
      <c r="C208" s="23">
        <v>35</v>
      </c>
      <c r="D208" s="23">
        <v>37</v>
      </c>
      <c r="E208" s="23">
        <v>958602</v>
      </c>
      <c r="F208" s="23">
        <v>35037958602</v>
      </c>
      <c r="G208" s="23">
        <v>9586.02</v>
      </c>
      <c r="H208" s="23" t="s">
        <v>544</v>
      </c>
      <c r="I208" s="23" t="s">
        <v>369</v>
      </c>
      <c r="J208" s="23" t="s">
        <v>370</v>
      </c>
      <c r="K208" s="23">
        <v>43461288</v>
      </c>
      <c r="L208" s="23">
        <v>13904</v>
      </c>
      <c r="M208" s="23">
        <v>35.205715599999998</v>
      </c>
      <c r="N208" s="23">
        <v>-103.7458342</v>
      </c>
      <c r="O208" s="23">
        <v>0</v>
      </c>
      <c r="P208" s="23">
        <v>35037958602</v>
      </c>
      <c r="Q208" s="23">
        <v>46</v>
      </c>
      <c r="R208" s="23">
        <v>0.338886669918394</v>
      </c>
      <c r="S208" s="23">
        <v>4.3034092100000003E-3</v>
      </c>
    </row>
    <row r="209" spans="1:19">
      <c r="A209" s="23">
        <v>208</v>
      </c>
      <c r="B209" s="23">
        <v>207</v>
      </c>
      <c r="C209" s="23">
        <v>35</v>
      </c>
      <c r="D209" s="23">
        <v>37</v>
      </c>
      <c r="E209" s="23">
        <v>958601</v>
      </c>
      <c r="F209" s="23">
        <v>35037958601</v>
      </c>
      <c r="G209" s="23">
        <v>9586.01</v>
      </c>
      <c r="H209" s="23" t="s">
        <v>545</v>
      </c>
      <c r="I209" s="23" t="s">
        <v>369</v>
      </c>
      <c r="J209" s="23" t="s">
        <v>370</v>
      </c>
      <c r="K209" s="23">
        <v>25959283</v>
      </c>
      <c r="L209" s="23">
        <v>1448978</v>
      </c>
      <c r="M209" s="23">
        <v>35.161397899999997</v>
      </c>
      <c r="N209" s="23">
        <v>-103.7290319</v>
      </c>
      <c r="O209" s="23">
        <v>0</v>
      </c>
      <c r="P209" s="23">
        <v>35037958601</v>
      </c>
      <c r="Q209" s="23">
        <v>54</v>
      </c>
      <c r="R209" s="23">
        <v>0.44481112815677698</v>
      </c>
      <c r="S209" s="23">
        <v>2.7115760160000002E-3</v>
      </c>
    </row>
    <row r="210" spans="1:19">
      <c r="A210" s="23">
        <v>209</v>
      </c>
      <c r="B210" s="23">
        <v>208</v>
      </c>
      <c r="C210" s="23">
        <v>35</v>
      </c>
      <c r="D210" s="23">
        <v>37</v>
      </c>
      <c r="E210" s="23">
        <v>958900</v>
      </c>
      <c r="F210" s="23">
        <v>35037958900</v>
      </c>
      <c r="G210" s="23">
        <v>9589</v>
      </c>
      <c r="H210" s="23" t="s">
        <v>546</v>
      </c>
      <c r="I210" s="23" t="s">
        <v>369</v>
      </c>
      <c r="J210" s="23" t="s">
        <v>370</v>
      </c>
      <c r="K210" s="23">
        <v>7375109189</v>
      </c>
      <c r="L210" s="23">
        <v>17271972</v>
      </c>
      <c r="M210" s="23">
        <v>35.107018400000001</v>
      </c>
      <c r="N210" s="23">
        <v>-103.5480712</v>
      </c>
      <c r="O210" s="23">
        <v>0</v>
      </c>
      <c r="P210" s="23">
        <v>35037958900</v>
      </c>
      <c r="Q210" s="23">
        <v>47</v>
      </c>
      <c r="R210" s="23">
        <v>4.8715477091131696</v>
      </c>
      <c r="S210" s="23">
        <v>0.73083710847499805</v>
      </c>
    </row>
    <row r="211" spans="1:19">
      <c r="A211" s="23">
        <v>210</v>
      </c>
      <c r="B211" s="23">
        <v>209</v>
      </c>
      <c r="C211" s="23">
        <v>35</v>
      </c>
      <c r="D211" s="23">
        <v>55</v>
      </c>
      <c r="E211" s="23">
        <v>940000</v>
      </c>
      <c r="F211" s="23">
        <v>35055940000</v>
      </c>
      <c r="G211" s="23">
        <v>9400</v>
      </c>
      <c r="H211" s="23" t="s">
        <v>386</v>
      </c>
      <c r="I211" s="23" t="s">
        <v>369</v>
      </c>
      <c r="J211" s="23" t="s">
        <v>370</v>
      </c>
      <c r="K211" s="23">
        <v>70852467</v>
      </c>
      <c r="L211" s="23">
        <v>7087</v>
      </c>
      <c r="M211" s="23">
        <v>36.200284000000003</v>
      </c>
      <c r="N211" s="23">
        <v>-105.70946669999999</v>
      </c>
      <c r="O211" s="23">
        <v>0</v>
      </c>
      <c r="P211" s="23">
        <v>35055940000</v>
      </c>
      <c r="Q211" s="23">
        <v>26</v>
      </c>
      <c r="R211" s="23">
        <v>0.33932581260425898</v>
      </c>
      <c r="S211" s="23">
        <v>7.1005669715010003E-3</v>
      </c>
    </row>
    <row r="212" spans="1:19">
      <c r="A212" s="23">
        <v>211</v>
      </c>
      <c r="B212" s="23">
        <v>210</v>
      </c>
      <c r="C212" s="23">
        <v>35</v>
      </c>
      <c r="D212" s="23">
        <v>55</v>
      </c>
      <c r="E212" s="23">
        <v>952100</v>
      </c>
      <c r="F212" s="23">
        <v>35055952100</v>
      </c>
      <c r="G212" s="23">
        <v>9521</v>
      </c>
      <c r="H212" s="23" t="s">
        <v>547</v>
      </c>
      <c r="I212" s="23" t="s">
        <v>369</v>
      </c>
      <c r="J212" s="23" t="s">
        <v>370</v>
      </c>
      <c r="K212" s="23">
        <v>1510108726</v>
      </c>
      <c r="L212" s="23">
        <v>1817416</v>
      </c>
      <c r="M212" s="23">
        <v>36.783876599999999</v>
      </c>
      <c r="N212" s="23">
        <v>-105.49201170000001</v>
      </c>
      <c r="O212" s="23">
        <v>0</v>
      </c>
      <c r="P212" s="23">
        <v>35055952100</v>
      </c>
      <c r="Q212" s="23">
        <v>59</v>
      </c>
      <c r="R212" s="23">
        <v>2.0101343560895502</v>
      </c>
      <c r="S212" s="23">
        <v>0.15259004682899899</v>
      </c>
    </row>
    <row r="213" spans="1:19">
      <c r="A213" s="23">
        <v>212</v>
      </c>
      <c r="B213" s="23">
        <v>211</v>
      </c>
      <c r="C213" s="23">
        <v>35</v>
      </c>
      <c r="D213" s="23">
        <v>55</v>
      </c>
      <c r="E213" s="23">
        <v>952600</v>
      </c>
      <c r="F213" s="23">
        <v>35055952600</v>
      </c>
      <c r="G213" s="23">
        <v>9526</v>
      </c>
      <c r="H213" s="23" t="s">
        <v>548</v>
      </c>
      <c r="I213" s="23" t="s">
        <v>369</v>
      </c>
      <c r="J213" s="23" t="s">
        <v>370</v>
      </c>
      <c r="K213" s="23">
        <v>66395016</v>
      </c>
      <c r="L213" s="23">
        <v>0</v>
      </c>
      <c r="M213" s="23">
        <v>36.360395199999999</v>
      </c>
      <c r="N213" s="23">
        <v>-105.6529342</v>
      </c>
      <c r="O213" s="23">
        <v>0</v>
      </c>
      <c r="P213" s="23">
        <v>35055952600</v>
      </c>
      <c r="Q213" s="23">
        <v>48</v>
      </c>
      <c r="R213" s="23">
        <v>0.52050383315908599</v>
      </c>
      <c r="S213" s="23">
        <v>6.6665985610000001E-3</v>
      </c>
    </row>
    <row r="214" spans="1:19">
      <c r="A214" s="23">
        <v>213</v>
      </c>
      <c r="B214" s="23">
        <v>212</v>
      </c>
      <c r="C214" s="23">
        <v>35</v>
      </c>
      <c r="D214" s="23">
        <v>55</v>
      </c>
      <c r="E214" s="23">
        <v>952700</v>
      </c>
      <c r="F214" s="23">
        <v>35055952700</v>
      </c>
      <c r="G214" s="23">
        <v>9527</v>
      </c>
      <c r="H214" s="23" t="s">
        <v>549</v>
      </c>
      <c r="I214" s="23" t="s">
        <v>369</v>
      </c>
      <c r="J214" s="23" t="s">
        <v>370</v>
      </c>
      <c r="K214" s="23">
        <v>1196975360</v>
      </c>
      <c r="L214" s="23">
        <v>53805</v>
      </c>
      <c r="M214" s="23">
        <v>36.238905299999999</v>
      </c>
      <c r="N214" s="23">
        <v>-105.54805570000001</v>
      </c>
      <c r="O214" s="23">
        <v>0</v>
      </c>
      <c r="P214" s="23">
        <v>35055952700</v>
      </c>
      <c r="Q214" s="23">
        <v>144</v>
      </c>
      <c r="R214" s="23">
        <v>2.06954896338384</v>
      </c>
      <c r="S214" s="23">
        <v>0.119995151299498</v>
      </c>
    </row>
    <row r="215" spans="1:19">
      <c r="A215" s="23">
        <v>214</v>
      </c>
      <c r="B215" s="23">
        <v>213</v>
      </c>
      <c r="C215" s="23">
        <v>35</v>
      </c>
      <c r="D215" s="23">
        <v>55</v>
      </c>
      <c r="E215" s="23">
        <v>940100</v>
      </c>
      <c r="F215" s="23">
        <v>35055940100</v>
      </c>
      <c r="G215" s="23">
        <v>9401</v>
      </c>
      <c r="H215" s="23" t="s">
        <v>550</v>
      </c>
      <c r="I215" s="23" t="s">
        <v>369</v>
      </c>
      <c r="J215" s="23" t="s">
        <v>370</v>
      </c>
      <c r="K215" s="23">
        <v>477270113</v>
      </c>
      <c r="L215" s="23">
        <v>154308</v>
      </c>
      <c r="M215" s="23">
        <v>36.4726906</v>
      </c>
      <c r="N215" s="23">
        <v>-105.525026</v>
      </c>
      <c r="O215" s="23">
        <v>0</v>
      </c>
      <c r="P215" s="23">
        <v>35055940100</v>
      </c>
      <c r="Q215" s="23">
        <v>170</v>
      </c>
      <c r="R215" s="23">
        <v>1.3692855343527</v>
      </c>
      <c r="S215" s="23">
        <v>4.7997378990000998E-2</v>
      </c>
    </row>
    <row r="216" spans="1:19">
      <c r="A216" s="23">
        <v>215</v>
      </c>
      <c r="B216" s="23">
        <v>214</v>
      </c>
      <c r="C216" s="23">
        <v>35</v>
      </c>
      <c r="D216" s="23">
        <v>55</v>
      </c>
      <c r="E216" s="23">
        <v>952300</v>
      </c>
      <c r="F216" s="23">
        <v>35055952300</v>
      </c>
      <c r="G216" s="23">
        <v>9523</v>
      </c>
      <c r="H216" s="23" t="s">
        <v>551</v>
      </c>
      <c r="I216" s="23" t="s">
        <v>369</v>
      </c>
      <c r="J216" s="23" t="s">
        <v>370</v>
      </c>
      <c r="K216" s="23">
        <v>2384427828</v>
      </c>
      <c r="L216" s="23">
        <v>1353252</v>
      </c>
      <c r="M216" s="23">
        <v>36.672238700000001</v>
      </c>
      <c r="N216" s="23">
        <v>-105.80668249999999</v>
      </c>
      <c r="O216" s="23">
        <v>0</v>
      </c>
      <c r="P216" s="23">
        <v>35055952300</v>
      </c>
      <c r="Q216" s="23">
        <v>7</v>
      </c>
      <c r="R216" s="23">
        <v>2.5410644352534999</v>
      </c>
      <c r="S216" s="23">
        <v>0.24050927385850099</v>
      </c>
    </row>
    <row r="217" spans="1:19">
      <c r="A217" s="23">
        <v>216</v>
      </c>
      <c r="B217" s="23">
        <v>215</v>
      </c>
      <c r="C217" s="23">
        <v>35</v>
      </c>
      <c r="D217" s="23">
        <v>1</v>
      </c>
      <c r="E217" s="23">
        <v>3807</v>
      </c>
      <c r="F217" s="23">
        <v>35001003807</v>
      </c>
      <c r="G217" s="23">
        <v>38.07</v>
      </c>
      <c r="H217" s="23" t="s">
        <v>552</v>
      </c>
      <c r="I217" s="23" t="s">
        <v>369</v>
      </c>
      <c r="J217" s="23" t="s">
        <v>370</v>
      </c>
      <c r="K217" s="23">
        <v>358689580</v>
      </c>
      <c r="L217" s="23">
        <v>122301</v>
      </c>
      <c r="M217" s="23">
        <v>34.961488699999997</v>
      </c>
      <c r="N217" s="23">
        <v>-106.3095419</v>
      </c>
      <c r="O217" s="23">
        <v>0</v>
      </c>
      <c r="P217" s="23">
        <v>35001003807</v>
      </c>
      <c r="Q217" s="23">
        <v>42</v>
      </c>
      <c r="R217" s="23">
        <v>1.14997707075678</v>
      </c>
      <c r="S217" s="23">
        <v>3.5412935490999997E-2</v>
      </c>
    </row>
    <row r="218" spans="1:19">
      <c r="A218" s="23">
        <v>217</v>
      </c>
      <c r="B218" s="23">
        <v>216</v>
      </c>
      <c r="C218" s="23">
        <v>35</v>
      </c>
      <c r="D218" s="23">
        <v>1</v>
      </c>
      <c r="E218" s="23">
        <v>3732</v>
      </c>
      <c r="F218" s="23">
        <v>35001003732</v>
      </c>
      <c r="G218" s="23">
        <v>37.32</v>
      </c>
      <c r="H218" s="23" t="s">
        <v>553</v>
      </c>
      <c r="I218" s="23" t="s">
        <v>369</v>
      </c>
      <c r="J218" s="23" t="s">
        <v>370</v>
      </c>
      <c r="K218" s="23">
        <v>6567124</v>
      </c>
      <c r="L218" s="23">
        <v>0</v>
      </c>
      <c r="M218" s="23">
        <v>35.186444799999997</v>
      </c>
      <c r="N218" s="23">
        <v>-106.5465887</v>
      </c>
      <c r="O218" s="23">
        <v>0</v>
      </c>
      <c r="P218" s="23">
        <v>35001003732</v>
      </c>
      <c r="Q218" s="23">
        <v>115</v>
      </c>
      <c r="R218" s="23">
        <v>0.11877557518599199</v>
      </c>
      <c r="S218" s="23">
        <v>6.49895004001E-4</v>
      </c>
    </row>
    <row r="219" spans="1:19">
      <c r="A219" s="23">
        <v>218</v>
      </c>
      <c r="B219" s="23">
        <v>217</v>
      </c>
      <c r="C219" s="23">
        <v>35</v>
      </c>
      <c r="D219" s="23">
        <v>1</v>
      </c>
      <c r="E219" s="23">
        <v>3728</v>
      </c>
      <c r="F219" s="23">
        <v>35001003728</v>
      </c>
      <c r="G219" s="23">
        <v>37.28</v>
      </c>
      <c r="H219" s="23" t="s">
        <v>554</v>
      </c>
      <c r="I219" s="23" t="s">
        <v>369</v>
      </c>
      <c r="J219" s="23" t="s">
        <v>370</v>
      </c>
      <c r="K219" s="23">
        <v>1619197</v>
      </c>
      <c r="L219" s="23">
        <v>0</v>
      </c>
      <c r="M219" s="23">
        <v>35.140815600000003</v>
      </c>
      <c r="N219" s="23">
        <v>-106.5251245</v>
      </c>
      <c r="O219" s="23">
        <v>0</v>
      </c>
      <c r="P219" s="23">
        <v>35001003728</v>
      </c>
      <c r="Q219" s="23">
        <v>82</v>
      </c>
      <c r="R219" s="23">
        <v>5.0423957056134998E-2</v>
      </c>
      <c r="S219" s="23">
        <v>1.6015134E-4</v>
      </c>
    </row>
    <row r="220" spans="1:19">
      <c r="A220" s="23">
        <v>219</v>
      </c>
      <c r="B220" s="23">
        <v>218</v>
      </c>
      <c r="C220" s="23">
        <v>35</v>
      </c>
      <c r="D220" s="23">
        <v>1</v>
      </c>
      <c r="E220" s="23">
        <v>712</v>
      </c>
      <c r="F220" s="23">
        <v>35001000712</v>
      </c>
      <c r="G220" s="23">
        <v>7.12</v>
      </c>
      <c r="H220" s="23" t="s">
        <v>555</v>
      </c>
      <c r="I220" s="23" t="s">
        <v>369</v>
      </c>
      <c r="J220" s="23" t="s">
        <v>370</v>
      </c>
      <c r="K220" s="23">
        <v>1414703</v>
      </c>
      <c r="L220" s="23">
        <v>0</v>
      </c>
      <c r="M220" s="23">
        <v>35.078676899999998</v>
      </c>
      <c r="N220" s="23">
        <v>-106.5013773</v>
      </c>
      <c r="O220" s="23">
        <v>0</v>
      </c>
      <c r="P220" s="23">
        <v>35001000712</v>
      </c>
      <c r="Q220" s="23">
        <v>86</v>
      </c>
      <c r="R220" s="23">
        <v>5.031764686707E-2</v>
      </c>
      <c r="S220" s="23">
        <v>1.3982108200000001E-4</v>
      </c>
    </row>
    <row r="221" spans="1:19">
      <c r="A221" s="23">
        <v>220</v>
      </c>
      <c r="B221" s="23">
        <v>219</v>
      </c>
      <c r="C221" s="23">
        <v>35</v>
      </c>
      <c r="D221" s="23">
        <v>1</v>
      </c>
      <c r="E221" s="23">
        <v>3804</v>
      </c>
      <c r="F221" s="23">
        <v>35001003804</v>
      </c>
      <c r="G221" s="23">
        <v>38.04</v>
      </c>
      <c r="H221" s="23" t="s">
        <v>556</v>
      </c>
      <c r="I221" s="23" t="s">
        <v>369</v>
      </c>
      <c r="J221" s="23" t="s">
        <v>370</v>
      </c>
      <c r="K221" s="23">
        <v>61286055</v>
      </c>
      <c r="L221" s="23">
        <v>30718</v>
      </c>
      <c r="M221" s="23">
        <v>35.124622000000002</v>
      </c>
      <c r="N221" s="23">
        <v>-106.30671270000001</v>
      </c>
      <c r="O221" s="23">
        <v>0</v>
      </c>
      <c r="P221" s="23">
        <v>35001003804</v>
      </c>
      <c r="Q221" s="23">
        <v>27</v>
      </c>
      <c r="R221" s="23">
        <v>0.41358373774304802</v>
      </c>
      <c r="S221" s="23">
        <v>6.0635194724999999E-3</v>
      </c>
    </row>
    <row r="222" spans="1:19">
      <c r="A222" s="23">
        <v>221</v>
      </c>
      <c r="B222" s="23">
        <v>220</v>
      </c>
      <c r="C222" s="23">
        <v>35</v>
      </c>
      <c r="D222" s="23">
        <v>1</v>
      </c>
      <c r="E222" s="23">
        <v>3600</v>
      </c>
      <c r="F222" s="23">
        <v>35001003600</v>
      </c>
      <c r="G222" s="23">
        <v>36</v>
      </c>
      <c r="H222" s="23" t="s">
        <v>557</v>
      </c>
      <c r="I222" s="23" t="s">
        <v>369</v>
      </c>
      <c r="J222" s="23" t="s">
        <v>370</v>
      </c>
      <c r="K222" s="23">
        <v>10382846</v>
      </c>
      <c r="L222" s="23">
        <v>254213</v>
      </c>
      <c r="M222" s="23">
        <v>35.192881399999997</v>
      </c>
      <c r="N222" s="23">
        <v>-106.6230958</v>
      </c>
      <c r="O222" s="23">
        <v>0</v>
      </c>
      <c r="P222" s="23">
        <v>35001003600</v>
      </c>
      <c r="Q222" s="23">
        <v>132</v>
      </c>
      <c r="R222" s="23">
        <v>0.14072723452242999</v>
      </c>
      <c r="S222" s="23">
        <v>1.0527451425E-3</v>
      </c>
    </row>
    <row r="223" spans="1:19">
      <c r="A223" s="23">
        <v>222</v>
      </c>
      <c r="B223" s="23">
        <v>221</v>
      </c>
      <c r="C223" s="23">
        <v>35</v>
      </c>
      <c r="D223" s="23">
        <v>1</v>
      </c>
      <c r="E223" s="23">
        <v>4716</v>
      </c>
      <c r="F223" s="23">
        <v>35001004716</v>
      </c>
      <c r="G223" s="23">
        <v>47.16</v>
      </c>
      <c r="H223" s="23" t="s">
        <v>558</v>
      </c>
      <c r="I223" s="23" t="s">
        <v>369</v>
      </c>
      <c r="J223" s="23" t="s">
        <v>370</v>
      </c>
      <c r="K223" s="23">
        <v>3681984</v>
      </c>
      <c r="L223" s="23">
        <v>447190</v>
      </c>
      <c r="M223" s="23">
        <v>35.2016043</v>
      </c>
      <c r="N223" s="23">
        <v>-106.6523349</v>
      </c>
      <c r="O223" s="23">
        <v>0</v>
      </c>
      <c r="P223" s="23">
        <v>35001004716</v>
      </c>
      <c r="Q223" s="23">
        <v>22</v>
      </c>
      <c r="R223" s="23">
        <v>0.14163745748887399</v>
      </c>
      <c r="S223" s="23">
        <v>4.0870987199999998E-4</v>
      </c>
    </row>
    <row r="224" spans="1:19">
      <c r="A224" s="23">
        <v>223</v>
      </c>
      <c r="B224" s="23">
        <v>222</v>
      </c>
      <c r="C224" s="23">
        <v>35</v>
      </c>
      <c r="D224" s="23">
        <v>1</v>
      </c>
      <c r="E224" s="23">
        <v>4603</v>
      </c>
      <c r="F224" s="23">
        <v>35001004603</v>
      </c>
      <c r="G224" s="23">
        <v>46.03</v>
      </c>
      <c r="H224" s="23" t="s">
        <v>559</v>
      </c>
      <c r="I224" s="23" t="s">
        <v>369</v>
      </c>
      <c r="J224" s="23" t="s">
        <v>370</v>
      </c>
      <c r="K224" s="23">
        <v>5933204</v>
      </c>
      <c r="L224" s="23">
        <v>295416</v>
      </c>
      <c r="M224" s="23">
        <v>35.020353700000001</v>
      </c>
      <c r="N224" s="23">
        <v>-106.69816109999999</v>
      </c>
      <c r="O224" s="23">
        <v>0</v>
      </c>
      <c r="P224" s="23">
        <v>35001004603</v>
      </c>
      <c r="Q224" s="23">
        <v>147</v>
      </c>
      <c r="R224" s="23">
        <v>0.117172470350284</v>
      </c>
      <c r="S224" s="23">
        <v>6.1516182699999998E-4</v>
      </c>
    </row>
    <row r="225" spans="1:19">
      <c r="A225" s="23">
        <v>224</v>
      </c>
      <c r="B225" s="23">
        <v>223</v>
      </c>
      <c r="C225" s="23">
        <v>35</v>
      </c>
      <c r="D225" s="23">
        <v>1</v>
      </c>
      <c r="E225" s="23">
        <v>115</v>
      </c>
      <c r="F225" s="23">
        <v>35001000115</v>
      </c>
      <c r="G225" s="23">
        <v>1.1499999999999999</v>
      </c>
      <c r="H225" s="23" t="s">
        <v>560</v>
      </c>
      <c r="I225" s="23" t="s">
        <v>369</v>
      </c>
      <c r="J225" s="23" t="s">
        <v>370</v>
      </c>
      <c r="K225" s="23">
        <v>1304450</v>
      </c>
      <c r="L225" s="23">
        <v>0</v>
      </c>
      <c r="M225" s="23">
        <v>35.105270300000001</v>
      </c>
      <c r="N225" s="23">
        <v>-106.52422489999999</v>
      </c>
      <c r="O225" s="23">
        <v>0</v>
      </c>
      <c r="P225" s="23">
        <v>35001000115</v>
      </c>
      <c r="Q225" s="23">
        <v>46</v>
      </c>
      <c r="R225" s="23">
        <v>4.9707978416640999E-2</v>
      </c>
      <c r="S225" s="23">
        <v>1.2896534000000001E-4</v>
      </c>
    </row>
    <row r="226" spans="1:19">
      <c r="A226" s="23">
        <v>225</v>
      </c>
      <c r="B226" s="23">
        <v>224</v>
      </c>
      <c r="C226" s="23">
        <v>35</v>
      </c>
      <c r="D226" s="23">
        <v>1</v>
      </c>
      <c r="E226" s="23">
        <v>128</v>
      </c>
      <c r="F226" s="23">
        <v>35001000128</v>
      </c>
      <c r="G226" s="23">
        <v>1.28</v>
      </c>
      <c r="H226" s="23" t="s">
        <v>561</v>
      </c>
      <c r="I226" s="23" t="s">
        <v>369</v>
      </c>
      <c r="J226" s="23" t="s">
        <v>370</v>
      </c>
      <c r="K226" s="23">
        <v>1309172</v>
      </c>
      <c r="L226" s="23">
        <v>6344</v>
      </c>
      <c r="M226" s="23">
        <v>35.090840399999998</v>
      </c>
      <c r="N226" s="23">
        <v>-106.5236494</v>
      </c>
      <c r="O226" s="23">
        <v>0</v>
      </c>
      <c r="P226" s="23">
        <v>35001000128</v>
      </c>
      <c r="Q226" s="23">
        <v>44</v>
      </c>
      <c r="R226" s="23">
        <v>4.9337996142560001E-2</v>
      </c>
      <c r="S226" s="23">
        <v>1.300365195E-4</v>
      </c>
    </row>
    <row r="227" spans="1:19">
      <c r="A227" s="23">
        <v>226</v>
      </c>
      <c r="B227" s="23">
        <v>225</v>
      </c>
      <c r="C227" s="23">
        <v>35</v>
      </c>
      <c r="D227" s="23">
        <v>1</v>
      </c>
      <c r="E227" s="23">
        <v>121</v>
      </c>
      <c r="F227" s="23">
        <v>35001000121</v>
      </c>
      <c r="G227" s="23">
        <v>1.21</v>
      </c>
      <c r="H227" s="23" t="s">
        <v>562</v>
      </c>
      <c r="I227" s="23" t="s">
        <v>369</v>
      </c>
      <c r="J227" s="23" t="s">
        <v>370</v>
      </c>
      <c r="K227" s="23">
        <v>2592027</v>
      </c>
      <c r="L227" s="23">
        <v>0</v>
      </c>
      <c r="M227" s="23">
        <v>35.109084899999999</v>
      </c>
      <c r="N227" s="23">
        <v>-106.5419867</v>
      </c>
      <c r="O227" s="23">
        <v>0</v>
      </c>
      <c r="P227" s="23">
        <v>35001000121</v>
      </c>
      <c r="Q227" s="23">
        <v>113</v>
      </c>
      <c r="R227" s="23">
        <v>6.4465891766429001E-2</v>
      </c>
      <c r="S227" s="23">
        <v>2.5627368800000002E-4</v>
      </c>
    </row>
    <row r="228" spans="1:19">
      <c r="A228" s="23">
        <v>227</v>
      </c>
      <c r="B228" s="23">
        <v>226</v>
      </c>
      <c r="C228" s="23">
        <v>35</v>
      </c>
      <c r="D228" s="23">
        <v>1</v>
      </c>
      <c r="E228" s="23">
        <v>711</v>
      </c>
      <c r="F228" s="23">
        <v>35001000711</v>
      </c>
      <c r="G228" s="23">
        <v>7.11</v>
      </c>
      <c r="H228" s="23" t="s">
        <v>563</v>
      </c>
      <c r="I228" s="23" t="s">
        <v>369</v>
      </c>
      <c r="J228" s="23" t="s">
        <v>370</v>
      </c>
      <c r="K228" s="23">
        <v>3244428</v>
      </c>
      <c r="L228" s="23">
        <v>0</v>
      </c>
      <c r="M228" s="23">
        <v>35.076942299999999</v>
      </c>
      <c r="N228" s="23">
        <v>-106.4885001</v>
      </c>
      <c r="O228" s="23">
        <v>0</v>
      </c>
      <c r="P228" s="23">
        <v>35001000711</v>
      </c>
      <c r="Q228" s="23">
        <v>52</v>
      </c>
      <c r="R228" s="23">
        <v>7.6130475777105994E-2</v>
      </c>
      <c r="S228" s="23">
        <v>3.2065273950000002E-4</v>
      </c>
    </row>
    <row r="229" spans="1:19">
      <c r="A229" s="23">
        <v>228</v>
      </c>
      <c r="B229" s="23">
        <v>227</v>
      </c>
      <c r="C229" s="23">
        <v>35</v>
      </c>
      <c r="D229" s="23">
        <v>1</v>
      </c>
      <c r="E229" s="23">
        <v>114</v>
      </c>
      <c r="F229" s="23">
        <v>35001000114</v>
      </c>
      <c r="G229" s="23">
        <v>1.1399999999999999</v>
      </c>
      <c r="H229" s="23" t="s">
        <v>564</v>
      </c>
      <c r="I229" s="23" t="s">
        <v>369</v>
      </c>
      <c r="J229" s="23" t="s">
        <v>370</v>
      </c>
      <c r="K229" s="23">
        <v>1295741</v>
      </c>
      <c r="L229" s="23">
        <v>0</v>
      </c>
      <c r="M229" s="23">
        <v>35.112591799999997</v>
      </c>
      <c r="N229" s="23">
        <v>-106.52437279999999</v>
      </c>
      <c r="O229" s="23">
        <v>0</v>
      </c>
      <c r="P229" s="23">
        <v>35001000114</v>
      </c>
      <c r="Q229" s="23">
        <v>48</v>
      </c>
      <c r="R229" s="23">
        <v>4.9774803311874997E-2</v>
      </c>
      <c r="S229" s="23">
        <v>1.2811528700000001E-4</v>
      </c>
    </row>
    <row r="230" spans="1:19">
      <c r="A230" s="23">
        <v>229</v>
      </c>
      <c r="B230" s="23">
        <v>228</v>
      </c>
      <c r="C230" s="23">
        <v>35</v>
      </c>
      <c r="D230" s="23">
        <v>1</v>
      </c>
      <c r="E230" s="23">
        <v>116</v>
      </c>
      <c r="F230" s="23">
        <v>35001000116</v>
      </c>
      <c r="G230" s="23">
        <v>1.1599999999999999</v>
      </c>
      <c r="H230" s="23" t="s">
        <v>565</v>
      </c>
      <c r="I230" s="23" t="s">
        <v>369</v>
      </c>
      <c r="J230" s="23" t="s">
        <v>370</v>
      </c>
      <c r="K230" s="23">
        <v>1403330</v>
      </c>
      <c r="L230" s="23">
        <v>0</v>
      </c>
      <c r="M230" s="23">
        <v>35.105046999999999</v>
      </c>
      <c r="N230" s="23">
        <v>-106.5062932</v>
      </c>
      <c r="O230" s="23">
        <v>0</v>
      </c>
      <c r="P230" s="23">
        <v>35001000116</v>
      </c>
      <c r="Q230" s="23">
        <v>32</v>
      </c>
      <c r="R230" s="23">
        <v>5.2277366091190998E-2</v>
      </c>
      <c r="S230" s="23">
        <v>1.3874050899999999E-4</v>
      </c>
    </row>
    <row r="231" spans="1:19">
      <c r="A231" s="23">
        <v>230</v>
      </c>
      <c r="B231" s="23">
        <v>229</v>
      </c>
      <c r="C231" s="23">
        <v>35</v>
      </c>
      <c r="D231" s="23">
        <v>1</v>
      </c>
      <c r="E231" s="23">
        <v>127</v>
      </c>
      <c r="F231" s="23">
        <v>35001000127</v>
      </c>
      <c r="G231" s="23">
        <v>1.27</v>
      </c>
      <c r="H231" s="23" t="s">
        <v>566</v>
      </c>
      <c r="I231" s="23" t="s">
        <v>369</v>
      </c>
      <c r="J231" s="23" t="s">
        <v>370</v>
      </c>
      <c r="K231" s="23">
        <v>1262583</v>
      </c>
      <c r="L231" s="23">
        <v>0</v>
      </c>
      <c r="M231" s="23">
        <v>35.0980013</v>
      </c>
      <c r="N231" s="23">
        <v>-106.52387950000001</v>
      </c>
      <c r="O231" s="23">
        <v>0</v>
      </c>
      <c r="P231" s="23">
        <v>35001000127</v>
      </c>
      <c r="Q231" s="23">
        <v>52</v>
      </c>
      <c r="R231" s="23">
        <v>5.0272295723254E-2</v>
      </c>
      <c r="S231" s="23">
        <v>1.24814976E-4</v>
      </c>
    </row>
    <row r="232" spans="1:19">
      <c r="A232" s="23">
        <v>231</v>
      </c>
      <c r="B232" s="23">
        <v>230</v>
      </c>
      <c r="C232" s="23">
        <v>35</v>
      </c>
      <c r="D232" s="23">
        <v>1</v>
      </c>
      <c r="E232" s="23">
        <v>108</v>
      </c>
      <c r="F232" s="23">
        <v>35001000108</v>
      </c>
      <c r="G232" s="23">
        <v>1.08</v>
      </c>
      <c r="H232" s="23" t="s">
        <v>567</v>
      </c>
      <c r="I232" s="23" t="s">
        <v>369</v>
      </c>
      <c r="J232" s="23" t="s">
        <v>370</v>
      </c>
      <c r="K232" s="23">
        <v>1289483</v>
      </c>
      <c r="L232" s="23">
        <v>0</v>
      </c>
      <c r="M232" s="23">
        <v>35.127071999999998</v>
      </c>
      <c r="N232" s="23">
        <v>-106.5067908</v>
      </c>
      <c r="O232" s="23">
        <v>0</v>
      </c>
      <c r="P232" s="23">
        <v>35001000108</v>
      </c>
      <c r="Q232" s="23">
        <v>43</v>
      </c>
      <c r="R232" s="23">
        <v>4.9827749771941002E-2</v>
      </c>
      <c r="S232" s="23">
        <v>1.2751897199999999E-4</v>
      </c>
    </row>
    <row r="233" spans="1:19">
      <c r="A233" s="23">
        <v>232</v>
      </c>
      <c r="B233" s="23">
        <v>231</v>
      </c>
      <c r="C233" s="23">
        <v>35</v>
      </c>
      <c r="D233" s="23">
        <v>1</v>
      </c>
      <c r="E233" s="23">
        <v>119</v>
      </c>
      <c r="F233" s="23">
        <v>35001000119</v>
      </c>
      <c r="G233" s="23">
        <v>1.19</v>
      </c>
      <c r="H233" s="23" t="s">
        <v>568</v>
      </c>
      <c r="I233" s="23" t="s">
        <v>369</v>
      </c>
      <c r="J233" s="23" t="s">
        <v>370</v>
      </c>
      <c r="K233" s="23">
        <v>1215984</v>
      </c>
      <c r="L233" s="23">
        <v>0</v>
      </c>
      <c r="M233" s="23">
        <v>35.119799100000002</v>
      </c>
      <c r="N233" s="23">
        <v>-106.56003459999999</v>
      </c>
      <c r="O233" s="23">
        <v>0</v>
      </c>
      <c r="P233" s="23">
        <v>35001000119</v>
      </c>
      <c r="Q233" s="23">
        <v>17</v>
      </c>
      <c r="R233" s="23">
        <v>5.0404445404525003E-2</v>
      </c>
      <c r="S233" s="23">
        <v>1.2023974749999999E-4</v>
      </c>
    </row>
    <row r="234" spans="1:19">
      <c r="A234" s="23">
        <v>233</v>
      </c>
      <c r="B234" s="23">
        <v>232</v>
      </c>
      <c r="C234" s="23">
        <v>35</v>
      </c>
      <c r="D234" s="23">
        <v>1</v>
      </c>
      <c r="E234" s="23">
        <v>502</v>
      </c>
      <c r="F234" s="23">
        <v>35001000502</v>
      </c>
      <c r="G234" s="23">
        <v>5.0199999999999996</v>
      </c>
      <c r="H234" s="23" t="s">
        <v>432</v>
      </c>
      <c r="I234" s="23" t="s">
        <v>369</v>
      </c>
      <c r="J234" s="23" t="s">
        <v>370</v>
      </c>
      <c r="K234" s="23">
        <v>2636246</v>
      </c>
      <c r="L234" s="23">
        <v>0</v>
      </c>
      <c r="M234" s="23">
        <v>35.080255200000003</v>
      </c>
      <c r="N234" s="23">
        <v>-106.5952357</v>
      </c>
      <c r="O234" s="23">
        <v>0</v>
      </c>
      <c r="P234" s="23">
        <v>35001000502</v>
      </c>
      <c r="Q234" s="23">
        <v>76</v>
      </c>
      <c r="R234" s="23">
        <v>6.6735214180200994E-2</v>
      </c>
      <c r="S234" s="23">
        <v>2.605550365E-4</v>
      </c>
    </row>
    <row r="235" spans="1:19">
      <c r="A235" s="23">
        <v>234</v>
      </c>
      <c r="B235" s="23">
        <v>233</v>
      </c>
      <c r="C235" s="23">
        <v>35</v>
      </c>
      <c r="D235" s="23">
        <v>28</v>
      </c>
      <c r="E235" s="23">
        <v>100</v>
      </c>
      <c r="F235" s="23">
        <v>35028000100</v>
      </c>
      <c r="G235" s="23">
        <v>1</v>
      </c>
      <c r="H235" s="23" t="s">
        <v>384</v>
      </c>
      <c r="I235" s="23" t="s">
        <v>369</v>
      </c>
      <c r="J235" s="23" t="s">
        <v>370</v>
      </c>
      <c r="K235" s="23">
        <v>52423426</v>
      </c>
      <c r="L235" s="23">
        <v>5319</v>
      </c>
      <c r="M235" s="23">
        <v>35.936226300000001</v>
      </c>
      <c r="N235" s="23">
        <v>-106.2775354</v>
      </c>
      <c r="O235" s="23">
        <v>0</v>
      </c>
      <c r="P235" s="23">
        <v>35028000100</v>
      </c>
      <c r="Q235" s="23">
        <v>20</v>
      </c>
      <c r="R235" s="23">
        <v>0.40333168536798197</v>
      </c>
      <c r="S235" s="23">
        <v>5.2358855715010002E-3</v>
      </c>
    </row>
    <row r="236" spans="1:19">
      <c r="A236" s="23">
        <v>235</v>
      </c>
      <c r="B236" s="23">
        <v>234</v>
      </c>
      <c r="C236" s="23">
        <v>35</v>
      </c>
      <c r="D236" s="23">
        <v>28</v>
      </c>
      <c r="E236" s="23">
        <v>200</v>
      </c>
      <c r="F236" s="23">
        <v>35028000200</v>
      </c>
      <c r="G236" s="23">
        <v>2</v>
      </c>
      <c r="H236" s="23" t="s">
        <v>385</v>
      </c>
      <c r="I236" s="23" t="s">
        <v>369</v>
      </c>
      <c r="J236" s="23" t="s">
        <v>370</v>
      </c>
      <c r="K236" s="23">
        <v>89591299</v>
      </c>
      <c r="L236" s="23">
        <v>9446</v>
      </c>
      <c r="M236" s="23">
        <v>35.9300085</v>
      </c>
      <c r="N236" s="23">
        <v>-106.35043659999999</v>
      </c>
      <c r="O236" s="23">
        <v>0</v>
      </c>
      <c r="P236" s="23">
        <v>35028000200</v>
      </c>
      <c r="Q236" s="23">
        <v>24</v>
      </c>
      <c r="R236" s="23">
        <v>0.50789348280451996</v>
      </c>
      <c r="S236" s="23">
        <v>8.9450988545000006E-3</v>
      </c>
    </row>
    <row r="237" spans="1:19">
      <c r="A237" s="23">
        <v>236</v>
      </c>
      <c r="B237" s="23">
        <v>235</v>
      </c>
      <c r="C237" s="23">
        <v>35</v>
      </c>
      <c r="D237" s="23">
        <v>28</v>
      </c>
      <c r="E237" s="23">
        <v>400</v>
      </c>
      <c r="F237" s="23">
        <v>35028000400</v>
      </c>
      <c r="G237" s="23">
        <v>4</v>
      </c>
      <c r="H237" s="23" t="s">
        <v>430</v>
      </c>
      <c r="I237" s="23" t="s">
        <v>369</v>
      </c>
      <c r="J237" s="23" t="s">
        <v>370</v>
      </c>
      <c r="K237" s="23">
        <v>80510861</v>
      </c>
      <c r="L237" s="23">
        <v>11523</v>
      </c>
      <c r="M237" s="23">
        <v>35.8407208</v>
      </c>
      <c r="N237" s="23">
        <v>-106.28810919999999</v>
      </c>
      <c r="O237" s="23">
        <v>0</v>
      </c>
      <c r="P237" s="23">
        <v>35028000400</v>
      </c>
      <c r="Q237" s="23">
        <v>16</v>
      </c>
      <c r="R237" s="23">
        <v>0.54086857908670805</v>
      </c>
      <c r="S237" s="23">
        <v>8.0329927789999991E-3</v>
      </c>
    </row>
    <row r="238" spans="1:19">
      <c r="A238" s="23">
        <v>237</v>
      </c>
      <c r="B238" s="23">
        <v>236</v>
      </c>
      <c r="C238" s="23">
        <v>35</v>
      </c>
      <c r="D238" s="23">
        <v>28</v>
      </c>
      <c r="E238" s="23">
        <v>500</v>
      </c>
      <c r="F238" s="23">
        <v>35028000500</v>
      </c>
      <c r="G238" s="23">
        <v>5</v>
      </c>
      <c r="H238" s="23" t="s">
        <v>371</v>
      </c>
      <c r="I238" s="23" t="s">
        <v>369</v>
      </c>
      <c r="J238" s="23" t="s">
        <v>370</v>
      </c>
      <c r="K238" s="23">
        <v>60214715</v>
      </c>
      <c r="L238" s="23">
        <v>203652</v>
      </c>
      <c r="M238" s="23">
        <v>35.8172304</v>
      </c>
      <c r="N238" s="23">
        <v>-106.3431798</v>
      </c>
      <c r="O238" s="23">
        <v>0</v>
      </c>
      <c r="P238" s="23">
        <v>35028000500</v>
      </c>
      <c r="Q238" s="23">
        <v>26</v>
      </c>
      <c r="R238" s="23">
        <v>0.70384521490197505</v>
      </c>
      <c r="S238" s="23">
        <v>6.0245396650010002E-3</v>
      </c>
    </row>
    <row r="239" spans="1:19">
      <c r="A239" s="23">
        <v>238</v>
      </c>
      <c r="B239" s="23">
        <v>237</v>
      </c>
      <c r="C239" s="23">
        <v>35</v>
      </c>
      <c r="D239" s="23">
        <v>9</v>
      </c>
      <c r="E239" s="23">
        <v>500</v>
      </c>
      <c r="F239" s="23">
        <v>35009000500</v>
      </c>
      <c r="G239" s="23">
        <v>5</v>
      </c>
      <c r="H239" s="23" t="s">
        <v>371</v>
      </c>
      <c r="I239" s="23" t="s">
        <v>369</v>
      </c>
      <c r="J239" s="23" t="s">
        <v>370</v>
      </c>
      <c r="K239" s="23">
        <v>17090272</v>
      </c>
      <c r="L239" s="23">
        <v>629871</v>
      </c>
      <c r="M239" s="23">
        <v>34.383613199999999</v>
      </c>
      <c r="N239" s="23">
        <v>-103.2091568</v>
      </c>
      <c r="O239" s="23">
        <v>0</v>
      </c>
      <c r="P239" s="23">
        <v>35009000500</v>
      </c>
      <c r="Q239" s="23">
        <v>135</v>
      </c>
      <c r="R239" s="23">
        <v>0.207011465455059</v>
      </c>
      <c r="S239" s="23">
        <v>1.737003122501E-3</v>
      </c>
    </row>
    <row r="240" spans="1:19">
      <c r="A240" s="23">
        <v>239</v>
      </c>
      <c r="B240" s="23">
        <v>238</v>
      </c>
      <c r="C240" s="23">
        <v>35</v>
      </c>
      <c r="D240" s="23">
        <v>9</v>
      </c>
      <c r="E240" s="23">
        <v>900</v>
      </c>
      <c r="F240" s="23">
        <v>35009000900</v>
      </c>
      <c r="G240" s="23">
        <v>9</v>
      </c>
      <c r="H240" s="23" t="s">
        <v>416</v>
      </c>
      <c r="I240" s="23" t="s">
        <v>369</v>
      </c>
      <c r="J240" s="23" t="s">
        <v>370</v>
      </c>
      <c r="K240" s="23">
        <v>15014646</v>
      </c>
      <c r="L240" s="23">
        <v>178564</v>
      </c>
      <c r="M240" s="23">
        <v>34.383967800000001</v>
      </c>
      <c r="N240" s="23">
        <v>-103.3180497</v>
      </c>
      <c r="O240" s="23">
        <v>0</v>
      </c>
      <c r="P240" s="23">
        <v>35009000900</v>
      </c>
      <c r="Q240" s="23">
        <v>56</v>
      </c>
      <c r="R240" s="23">
        <v>0.17602663987279901</v>
      </c>
      <c r="S240" s="23">
        <v>1.4893420550000001E-3</v>
      </c>
    </row>
    <row r="241" spans="1:19">
      <c r="A241" s="23">
        <v>240</v>
      </c>
      <c r="B241" s="23">
        <v>239</v>
      </c>
      <c r="C241" s="23">
        <v>35</v>
      </c>
      <c r="D241" s="23">
        <v>9</v>
      </c>
      <c r="E241" s="23">
        <v>400</v>
      </c>
      <c r="F241" s="23">
        <v>35009000400</v>
      </c>
      <c r="G241" s="23">
        <v>4</v>
      </c>
      <c r="H241" s="23" t="s">
        <v>430</v>
      </c>
      <c r="I241" s="23" t="s">
        <v>369</v>
      </c>
      <c r="J241" s="23" t="s">
        <v>370</v>
      </c>
      <c r="K241" s="23">
        <v>7220307</v>
      </c>
      <c r="L241" s="23">
        <v>2713</v>
      </c>
      <c r="M241" s="23">
        <v>34.400807700000001</v>
      </c>
      <c r="N241" s="23">
        <v>-103.1733311</v>
      </c>
      <c r="O241" s="23">
        <v>0</v>
      </c>
      <c r="P241" s="23">
        <v>35009000400</v>
      </c>
      <c r="Q241" s="23">
        <v>231</v>
      </c>
      <c r="R241" s="23">
        <v>0.15748230669598201</v>
      </c>
      <c r="S241" s="23">
        <v>7.0815944049999995E-4</v>
      </c>
    </row>
    <row r="242" spans="1:19">
      <c r="A242" s="23">
        <v>241</v>
      </c>
      <c r="B242" s="23">
        <v>240</v>
      </c>
      <c r="C242" s="23">
        <v>35</v>
      </c>
      <c r="D242" s="23">
        <v>9</v>
      </c>
      <c r="E242" s="23">
        <v>301</v>
      </c>
      <c r="F242" s="23">
        <v>35009000301</v>
      </c>
      <c r="G242" s="23">
        <v>3.01</v>
      </c>
      <c r="H242" s="23" t="s">
        <v>399</v>
      </c>
      <c r="I242" s="23" t="s">
        <v>369</v>
      </c>
      <c r="J242" s="23" t="s">
        <v>370</v>
      </c>
      <c r="K242" s="23">
        <v>6709302</v>
      </c>
      <c r="L242" s="23">
        <v>78131</v>
      </c>
      <c r="M242" s="23">
        <v>34.428805599999997</v>
      </c>
      <c r="N242" s="23">
        <v>-103.2045016</v>
      </c>
      <c r="O242" s="23">
        <v>0</v>
      </c>
      <c r="P242" s="23">
        <v>35009000301</v>
      </c>
      <c r="Q242" s="23">
        <v>335</v>
      </c>
      <c r="R242" s="23">
        <v>0.118342163937146</v>
      </c>
      <c r="S242" s="23">
        <v>6.6566894450000003E-4</v>
      </c>
    </row>
    <row r="243" spans="1:19">
      <c r="A243" s="23">
        <v>242</v>
      </c>
      <c r="B243" s="23">
        <v>241</v>
      </c>
      <c r="C243" s="23">
        <v>35</v>
      </c>
      <c r="D243" s="23">
        <v>9</v>
      </c>
      <c r="E243" s="23">
        <v>201</v>
      </c>
      <c r="F243" s="23">
        <v>35009000201</v>
      </c>
      <c r="G243" s="23">
        <v>2.0099999999999998</v>
      </c>
      <c r="H243" s="23" t="s">
        <v>394</v>
      </c>
      <c r="I243" s="23" t="s">
        <v>369</v>
      </c>
      <c r="J243" s="23" t="s">
        <v>370</v>
      </c>
      <c r="K243" s="23">
        <v>5323144</v>
      </c>
      <c r="L243" s="23">
        <v>0</v>
      </c>
      <c r="M243" s="23">
        <v>34.426662100000001</v>
      </c>
      <c r="N243" s="23">
        <v>-103.2317377</v>
      </c>
      <c r="O243" s="23">
        <v>0</v>
      </c>
      <c r="P243" s="23">
        <v>35009000201</v>
      </c>
      <c r="Q243" s="23">
        <v>266</v>
      </c>
      <c r="R243" s="23">
        <v>9.9954000872734997E-2</v>
      </c>
      <c r="S243" s="23">
        <v>5.2204399449999996E-4</v>
      </c>
    </row>
    <row r="244" spans="1:19">
      <c r="A244" s="23">
        <v>243</v>
      </c>
      <c r="B244" s="23">
        <v>242</v>
      </c>
      <c r="C244" s="23">
        <v>35</v>
      </c>
      <c r="D244" s="23">
        <v>9</v>
      </c>
      <c r="E244" s="23">
        <v>100</v>
      </c>
      <c r="F244" s="23">
        <v>35009000100</v>
      </c>
      <c r="G244" s="23">
        <v>1</v>
      </c>
      <c r="H244" s="23" t="s">
        <v>384</v>
      </c>
      <c r="I244" s="23" t="s">
        <v>369</v>
      </c>
      <c r="J244" s="23" t="s">
        <v>370</v>
      </c>
      <c r="K244" s="23">
        <v>5814226</v>
      </c>
      <c r="L244" s="23">
        <v>0</v>
      </c>
      <c r="M244" s="23">
        <v>34.406733600000003</v>
      </c>
      <c r="N244" s="23">
        <v>-103.2316399</v>
      </c>
      <c r="O244" s="23">
        <v>0</v>
      </c>
      <c r="P244" s="23">
        <v>35009000100</v>
      </c>
      <c r="Q244" s="23">
        <v>310</v>
      </c>
      <c r="R244" s="23">
        <v>0.12990349237690199</v>
      </c>
      <c r="S244" s="23">
        <v>5.7007272149999996E-4</v>
      </c>
    </row>
    <row r="245" spans="1:19">
      <c r="A245" s="23">
        <v>244</v>
      </c>
      <c r="B245" s="23">
        <v>243</v>
      </c>
      <c r="C245" s="23">
        <v>35</v>
      </c>
      <c r="D245" s="23">
        <v>9</v>
      </c>
      <c r="E245" s="23">
        <v>202</v>
      </c>
      <c r="F245" s="23">
        <v>35009000202</v>
      </c>
      <c r="G245" s="23">
        <v>2.02</v>
      </c>
      <c r="H245" s="23" t="s">
        <v>396</v>
      </c>
      <c r="I245" s="23" t="s">
        <v>369</v>
      </c>
      <c r="J245" s="23" t="s">
        <v>370</v>
      </c>
      <c r="K245" s="23">
        <v>2386026</v>
      </c>
      <c r="L245" s="23">
        <v>15617</v>
      </c>
      <c r="M245" s="23">
        <v>34.413186199999998</v>
      </c>
      <c r="N245" s="23">
        <v>-103.2217287</v>
      </c>
      <c r="O245" s="23">
        <v>0</v>
      </c>
      <c r="P245" s="23">
        <v>35009000202</v>
      </c>
      <c r="Q245" s="23">
        <v>224</v>
      </c>
      <c r="R245" s="23">
        <v>6.8557915521842996E-2</v>
      </c>
      <c r="S245" s="23">
        <v>2.3549252450000001E-4</v>
      </c>
    </row>
    <row r="246" spans="1:19">
      <c r="A246" s="23">
        <v>245</v>
      </c>
      <c r="B246" s="23">
        <v>244</v>
      </c>
      <c r="C246" s="23">
        <v>35</v>
      </c>
      <c r="D246" s="23">
        <v>1</v>
      </c>
      <c r="E246" s="23">
        <v>604</v>
      </c>
      <c r="F246" s="23">
        <v>35001000604</v>
      </c>
      <c r="G246" s="23">
        <v>6.04</v>
      </c>
      <c r="H246" s="23" t="s">
        <v>569</v>
      </c>
      <c r="I246" s="23" t="s">
        <v>369</v>
      </c>
      <c r="J246" s="23" t="s">
        <v>370</v>
      </c>
      <c r="K246" s="23">
        <v>2496392</v>
      </c>
      <c r="L246" s="23">
        <v>0</v>
      </c>
      <c r="M246" s="23">
        <v>35.080200099999999</v>
      </c>
      <c r="N246" s="23">
        <v>-106.5689498</v>
      </c>
      <c r="O246" s="23">
        <v>0</v>
      </c>
      <c r="P246" s="23">
        <v>35001000604</v>
      </c>
      <c r="Q246" s="23">
        <v>309</v>
      </c>
      <c r="R246" s="23">
        <v>6.5029339116696006E-2</v>
      </c>
      <c r="S246" s="23">
        <v>2.4673245099999998E-4</v>
      </c>
    </row>
    <row r="247" spans="1:19">
      <c r="A247" s="23">
        <v>246</v>
      </c>
      <c r="B247" s="23">
        <v>245</v>
      </c>
      <c r="C247" s="23">
        <v>35</v>
      </c>
      <c r="D247" s="23">
        <v>1</v>
      </c>
      <c r="E247" s="23">
        <v>3731</v>
      </c>
      <c r="F247" s="23">
        <v>35001003731</v>
      </c>
      <c r="G247" s="23">
        <v>37.31</v>
      </c>
      <c r="H247" s="23" t="s">
        <v>570</v>
      </c>
      <c r="I247" s="23" t="s">
        <v>369</v>
      </c>
      <c r="J247" s="23" t="s">
        <v>370</v>
      </c>
      <c r="K247" s="23">
        <v>7172519</v>
      </c>
      <c r="L247" s="23">
        <v>4621</v>
      </c>
      <c r="M247" s="23">
        <v>35.183585299999997</v>
      </c>
      <c r="N247" s="23">
        <v>-106.51157259999999</v>
      </c>
      <c r="O247" s="23">
        <v>0</v>
      </c>
      <c r="P247" s="23">
        <v>35001003731</v>
      </c>
      <c r="Q247" s="23">
        <v>80</v>
      </c>
      <c r="R247" s="23">
        <v>0.111163046461228</v>
      </c>
      <c r="S247" s="23">
        <v>7.1024474850099996E-4</v>
      </c>
    </row>
    <row r="248" spans="1:19">
      <c r="A248" s="23">
        <v>247</v>
      </c>
      <c r="B248" s="23">
        <v>246</v>
      </c>
      <c r="C248" s="23">
        <v>35</v>
      </c>
      <c r="D248" s="23">
        <v>1</v>
      </c>
      <c r="E248" s="23">
        <v>2300</v>
      </c>
      <c r="F248" s="23">
        <v>35001002300</v>
      </c>
      <c r="G248" s="23">
        <v>23</v>
      </c>
      <c r="H248" s="23" t="s">
        <v>571</v>
      </c>
      <c r="I248" s="23" t="s">
        <v>369</v>
      </c>
      <c r="J248" s="23" t="s">
        <v>370</v>
      </c>
      <c r="K248" s="23">
        <v>5287631</v>
      </c>
      <c r="L248" s="23">
        <v>285200</v>
      </c>
      <c r="M248" s="23">
        <v>35.074786799999998</v>
      </c>
      <c r="N248" s="23">
        <v>-106.6834521</v>
      </c>
      <c r="O248" s="23">
        <v>0</v>
      </c>
      <c r="P248" s="23">
        <v>35001002300</v>
      </c>
      <c r="Q248" s="23">
        <v>297</v>
      </c>
      <c r="R248" s="23">
        <v>0.1034643410323</v>
      </c>
      <c r="S248" s="23">
        <v>5.5075868350000002E-4</v>
      </c>
    </row>
    <row r="249" spans="1:19">
      <c r="A249" s="23">
        <v>248</v>
      </c>
      <c r="B249" s="23">
        <v>247</v>
      </c>
      <c r="C249" s="23">
        <v>35</v>
      </c>
      <c r="D249" s="23">
        <v>1</v>
      </c>
      <c r="E249" s="23">
        <v>113</v>
      </c>
      <c r="F249" s="23">
        <v>35001000113</v>
      </c>
      <c r="G249" s="23">
        <v>1.1299999999999999</v>
      </c>
      <c r="H249" s="23" t="s">
        <v>572</v>
      </c>
      <c r="I249" s="23" t="s">
        <v>369</v>
      </c>
      <c r="J249" s="23" t="s">
        <v>370</v>
      </c>
      <c r="K249" s="23">
        <v>1317112</v>
      </c>
      <c r="L249" s="23">
        <v>0</v>
      </c>
      <c r="M249" s="23">
        <v>35.112530700000001</v>
      </c>
      <c r="N249" s="23">
        <v>-106.5068667</v>
      </c>
      <c r="O249" s="23">
        <v>0</v>
      </c>
      <c r="P249" s="23">
        <v>35001000113</v>
      </c>
      <c r="Q249" s="23">
        <v>25</v>
      </c>
      <c r="R249" s="23">
        <v>4.9749581538628997E-2</v>
      </c>
      <c r="S249" s="23">
        <v>1.3022846449999999E-4</v>
      </c>
    </row>
    <row r="250" spans="1:19">
      <c r="A250" s="23">
        <v>249</v>
      </c>
      <c r="B250" s="23">
        <v>248</v>
      </c>
      <c r="C250" s="23">
        <v>35</v>
      </c>
      <c r="D250" s="23">
        <v>1</v>
      </c>
      <c r="E250" s="23">
        <v>714</v>
      </c>
      <c r="F250" s="23">
        <v>35001000714</v>
      </c>
      <c r="G250" s="23">
        <v>7.14</v>
      </c>
      <c r="H250" s="23" t="s">
        <v>573</v>
      </c>
      <c r="I250" s="23" t="s">
        <v>369</v>
      </c>
      <c r="J250" s="23" t="s">
        <v>370</v>
      </c>
      <c r="K250" s="23">
        <v>3247602</v>
      </c>
      <c r="L250" s="23">
        <v>33304</v>
      </c>
      <c r="M250" s="23">
        <v>35.053986799999997</v>
      </c>
      <c r="N250" s="23">
        <v>-106.51963480000001</v>
      </c>
      <c r="O250" s="23">
        <v>0</v>
      </c>
      <c r="P250" s="23">
        <v>35001000714</v>
      </c>
      <c r="Q250" s="23">
        <v>122</v>
      </c>
      <c r="R250" s="23">
        <v>8.0602129612626E-2</v>
      </c>
      <c r="S250" s="23">
        <v>3.2418056050000001E-4</v>
      </c>
    </row>
    <row r="251" spans="1:19">
      <c r="A251" s="23">
        <v>250</v>
      </c>
      <c r="B251" s="23">
        <v>249</v>
      </c>
      <c r="C251" s="23">
        <v>35</v>
      </c>
      <c r="D251" s="23">
        <v>1</v>
      </c>
      <c r="E251" s="23">
        <v>2401</v>
      </c>
      <c r="F251" s="23">
        <v>35001002401</v>
      </c>
      <c r="G251" s="23">
        <v>24.01</v>
      </c>
      <c r="H251" s="23" t="s">
        <v>574</v>
      </c>
      <c r="I251" s="23" t="s">
        <v>369</v>
      </c>
      <c r="J251" s="23" t="s">
        <v>370</v>
      </c>
      <c r="K251" s="23">
        <v>3206522</v>
      </c>
      <c r="L251" s="23">
        <v>393220</v>
      </c>
      <c r="M251" s="23">
        <v>35.0941975</v>
      </c>
      <c r="N251" s="23">
        <v>-106.69823409999999</v>
      </c>
      <c r="O251" s="23">
        <v>0</v>
      </c>
      <c r="P251" s="23">
        <v>35001002401</v>
      </c>
      <c r="Q251" s="23">
        <v>167</v>
      </c>
      <c r="R251" s="23">
        <v>8.9048462371098994E-2</v>
      </c>
      <c r="S251" s="23">
        <v>3.5584643849999998E-4</v>
      </c>
    </row>
    <row r="252" spans="1:19">
      <c r="A252" s="23">
        <v>251</v>
      </c>
      <c r="B252" s="23">
        <v>250</v>
      </c>
      <c r="C252" s="23">
        <v>35</v>
      </c>
      <c r="D252" s="23">
        <v>1</v>
      </c>
      <c r="E252" s="23">
        <v>1101</v>
      </c>
      <c r="F252" s="23">
        <v>35001001101</v>
      </c>
      <c r="G252" s="23">
        <v>11.01</v>
      </c>
      <c r="H252" s="23" t="s">
        <v>575</v>
      </c>
      <c r="I252" s="23" t="s">
        <v>369</v>
      </c>
      <c r="J252" s="23" t="s">
        <v>370</v>
      </c>
      <c r="K252" s="23">
        <v>2720949</v>
      </c>
      <c r="L252" s="23">
        <v>0</v>
      </c>
      <c r="M252" s="23">
        <v>35.065705700000002</v>
      </c>
      <c r="N252" s="23">
        <v>-106.5954622</v>
      </c>
      <c r="O252" s="23">
        <v>0</v>
      </c>
      <c r="P252" s="23">
        <v>35001001101</v>
      </c>
      <c r="Q252" s="23">
        <v>58</v>
      </c>
      <c r="R252" s="23">
        <v>6.8098108049026995E-2</v>
      </c>
      <c r="S252" s="23">
        <v>2.6888072400000002E-4</v>
      </c>
    </row>
    <row r="253" spans="1:19">
      <c r="A253" s="23">
        <v>252</v>
      </c>
      <c r="B253" s="23">
        <v>251</v>
      </c>
      <c r="C253" s="23">
        <v>35</v>
      </c>
      <c r="D253" s="23">
        <v>6</v>
      </c>
      <c r="E253" s="23">
        <v>941500</v>
      </c>
      <c r="F253" s="23">
        <v>35006941500</v>
      </c>
      <c r="G253" s="23">
        <v>9415</v>
      </c>
      <c r="H253" s="23" t="s">
        <v>576</v>
      </c>
      <c r="I253" s="23" t="s">
        <v>369</v>
      </c>
      <c r="J253" s="23" t="s">
        <v>370</v>
      </c>
      <c r="K253" s="23">
        <v>2273858762</v>
      </c>
      <c r="L253" s="23">
        <v>420533</v>
      </c>
      <c r="M253" s="23">
        <v>34.836089200000004</v>
      </c>
      <c r="N253" s="23">
        <v>-107.5475436</v>
      </c>
      <c r="O253" s="23">
        <v>0</v>
      </c>
      <c r="P253" s="23">
        <v>35006941500</v>
      </c>
      <c r="Q253" s="23">
        <v>128</v>
      </c>
      <c r="R253" s="23">
        <v>2.6122256709467901</v>
      </c>
      <c r="S253" s="23">
        <v>0.22398439991400099</v>
      </c>
    </row>
    <row r="254" spans="1:19">
      <c r="A254" s="23">
        <v>253</v>
      </c>
      <c r="B254" s="23">
        <v>252</v>
      </c>
      <c r="C254" s="23">
        <v>35</v>
      </c>
      <c r="D254" s="23">
        <v>6</v>
      </c>
      <c r="E254" s="23">
        <v>974202</v>
      </c>
      <c r="F254" s="23">
        <v>35006974202</v>
      </c>
      <c r="G254" s="23">
        <v>9742.02</v>
      </c>
      <c r="H254" s="23" t="s">
        <v>577</v>
      </c>
      <c r="I254" s="23" t="s">
        <v>369</v>
      </c>
      <c r="J254" s="23" t="s">
        <v>370</v>
      </c>
      <c r="K254" s="23">
        <v>2156909</v>
      </c>
      <c r="L254" s="23">
        <v>0</v>
      </c>
      <c r="M254" s="23">
        <v>35.154947499999999</v>
      </c>
      <c r="N254" s="23">
        <v>-107.83572770000001</v>
      </c>
      <c r="O254" s="23">
        <v>0</v>
      </c>
      <c r="P254" s="23">
        <v>35006974202</v>
      </c>
      <c r="Q254" s="23">
        <v>67</v>
      </c>
      <c r="R254" s="23">
        <v>7.3599090609147003E-2</v>
      </c>
      <c r="S254" s="23">
        <v>2.1337200249999999E-4</v>
      </c>
    </row>
    <row r="255" spans="1:19">
      <c r="A255" s="23">
        <v>254</v>
      </c>
      <c r="B255" s="23">
        <v>253</v>
      </c>
      <c r="C255" s="23">
        <v>35</v>
      </c>
      <c r="D255" s="23">
        <v>6</v>
      </c>
      <c r="E255" s="23">
        <v>974201</v>
      </c>
      <c r="F255" s="23">
        <v>35006974201</v>
      </c>
      <c r="G255" s="23">
        <v>9742.01</v>
      </c>
      <c r="H255" s="23" t="s">
        <v>578</v>
      </c>
      <c r="I255" s="23" t="s">
        <v>369</v>
      </c>
      <c r="J255" s="23" t="s">
        <v>370</v>
      </c>
      <c r="K255" s="23">
        <v>27694105</v>
      </c>
      <c r="L255" s="23">
        <v>0</v>
      </c>
      <c r="M255" s="23">
        <v>35.134632099999997</v>
      </c>
      <c r="N255" s="23">
        <v>-107.8138178</v>
      </c>
      <c r="O255" s="23">
        <v>0</v>
      </c>
      <c r="P255" s="23">
        <v>35006974201</v>
      </c>
      <c r="Q255" s="23">
        <v>254</v>
      </c>
      <c r="R255" s="23">
        <v>0.36162706060391298</v>
      </c>
      <c r="S255" s="23">
        <v>2.7389913334999998E-3</v>
      </c>
    </row>
    <row r="256" spans="1:19">
      <c r="A256" s="23">
        <v>255</v>
      </c>
      <c r="B256" s="23">
        <v>254</v>
      </c>
      <c r="C256" s="23">
        <v>35</v>
      </c>
      <c r="D256" s="23">
        <v>6</v>
      </c>
      <c r="E256" s="23">
        <v>945800</v>
      </c>
      <c r="F256" s="23">
        <v>35006945800</v>
      </c>
      <c r="G256" s="23">
        <v>9458</v>
      </c>
      <c r="H256" s="23" t="s">
        <v>579</v>
      </c>
      <c r="I256" s="23" t="s">
        <v>369</v>
      </c>
      <c r="J256" s="23" t="s">
        <v>370</v>
      </c>
      <c r="K256" s="23">
        <v>888523461</v>
      </c>
      <c r="L256" s="23">
        <v>92080</v>
      </c>
      <c r="M256" s="23">
        <v>34.901981300000003</v>
      </c>
      <c r="N256" s="23">
        <v>-108.3934063</v>
      </c>
      <c r="O256" s="23">
        <v>0</v>
      </c>
      <c r="P256" s="23">
        <v>35006945800</v>
      </c>
      <c r="Q256" s="23">
        <v>95</v>
      </c>
      <c r="R256" s="23">
        <v>1.8773969902826599</v>
      </c>
      <c r="S256" s="23">
        <v>8.7641005343502998E-2</v>
      </c>
    </row>
    <row r="257" spans="1:19">
      <c r="A257" s="23">
        <v>256</v>
      </c>
      <c r="B257" s="23">
        <v>255</v>
      </c>
      <c r="C257" s="23">
        <v>35</v>
      </c>
      <c r="D257" s="23">
        <v>6</v>
      </c>
      <c r="E257" s="23">
        <v>974400</v>
      </c>
      <c r="F257" s="23">
        <v>35006974400</v>
      </c>
      <c r="G257" s="23">
        <v>9744</v>
      </c>
      <c r="H257" s="23" t="s">
        <v>580</v>
      </c>
      <c r="I257" s="23" t="s">
        <v>369</v>
      </c>
      <c r="J257" s="23" t="s">
        <v>370</v>
      </c>
      <c r="K257" s="23">
        <v>31890460</v>
      </c>
      <c r="L257" s="23">
        <v>12293</v>
      </c>
      <c r="M257" s="23">
        <v>35.192841999999999</v>
      </c>
      <c r="N257" s="23">
        <v>-107.8788837</v>
      </c>
      <c r="O257" s="23">
        <v>0</v>
      </c>
      <c r="P257" s="23">
        <v>35006974400</v>
      </c>
      <c r="Q257" s="23">
        <v>74</v>
      </c>
      <c r="R257" s="23">
        <v>0.32570989145663398</v>
      </c>
      <c r="S257" s="23">
        <v>3.1571234735E-3</v>
      </c>
    </row>
    <row r="258" spans="1:19">
      <c r="A258" s="23">
        <v>257</v>
      </c>
      <c r="B258" s="23">
        <v>256</v>
      </c>
      <c r="C258" s="23">
        <v>35</v>
      </c>
      <c r="D258" s="23">
        <v>6</v>
      </c>
      <c r="E258" s="23">
        <v>974700</v>
      </c>
      <c r="F258" s="23">
        <v>35006974700</v>
      </c>
      <c r="G258" s="23">
        <v>9747</v>
      </c>
      <c r="H258" s="23" t="s">
        <v>581</v>
      </c>
      <c r="I258" s="23" t="s">
        <v>369</v>
      </c>
      <c r="J258" s="23" t="s">
        <v>370</v>
      </c>
      <c r="K258" s="23">
        <v>7325934890</v>
      </c>
      <c r="L258" s="23">
        <v>4120068</v>
      </c>
      <c r="M258" s="23">
        <v>34.9286283</v>
      </c>
      <c r="N258" s="23">
        <v>-108.197811</v>
      </c>
      <c r="O258" s="23">
        <v>0</v>
      </c>
      <c r="P258" s="23">
        <v>35006974700</v>
      </c>
      <c r="Q258" s="23">
        <v>531</v>
      </c>
      <c r="R258" s="23">
        <v>7.8946667170031803</v>
      </c>
      <c r="S258" s="23">
        <v>0.72321853306899897</v>
      </c>
    </row>
    <row r="259" spans="1:19">
      <c r="A259" s="23">
        <v>258</v>
      </c>
      <c r="B259" s="23">
        <v>257</v>
      </c>
      <c r="C259" s="23">
        <v>35</v>
      </c>
      <c r="D259" s="23">
        <v>6</v>
      </c>
      <c r="E259" s="23">
        <v>946100</v>
      </c>
      <c r="F259" s="23">
        <v>35006946100</v>
      </c>
      <c r="G259" s="23">
        <v>9461</v>
      </c>
      <c r="H259" s="23" t="s">
        <v>582</v>
      </c>
      <c r="I259" s="23" t="s">
        <v>369</v>
      </c>
      <c r="J259" s="23" t="s">
        <v>370</v>
      </c>
      <c r="K259" s="23">
        <v>1207140449</v>
      </c>
      <c r="L259" s="23">
        <v>1184935</v>
      </c>
      <c r="M259" s="23">
        <v>35.004709400000003</v>
      </c>
      <c r="N259" s="23">
        <v>-107.3284634</v>
      </c>
      <c r="O259" s="23">
        <v>0</v>
      </c>
      <c r="P259" s="23">
        <v>35006946100</v>
      </c>
      <c r="Q259" s="23">
        <v>171</v>
      </c>
      <c r="R259" s="23">
        <v>1.93708837987261</v>
      </c>
      <c r="S259" s="23">
        <v>0.119315808690001</v>
      </c>
    </row>
    <row r="260" spans="1:19">
      <c r="A260" s="23">
        <v>259</v>
      </c>
      <c r="B260" s="23">
        <v>258</v>
      </c>
      <c r="C260" s="23">
        <v>35</v>
      </c>
      <c r="D260" s="23">
        <v>9</v>
      </c>
      <c r="E260" s="23">
        <v>304</v>
      </c>
      <c r="F260" s="23">
        <v>35009000304</v>
      </c>
      <c r="G260" s="23">
        <v>3.04</v>
      </c>
      <c r="H260" s="23" t="s">
        <v>389</v>
      </c>
      <c r="I260" s="23" t="s">
        <v>369</v>
      </c>
      <c r="J260" s="23" t="s">
        <v>370</v>
      </c>
      <c r="K260" s="23">
        <v>7885477</v>
      </c>
      <c r="L260" s="23">
        <v>52686</v>
      </c>
      <c r="M260" s="23">
        <v>34.429854400000004</v>
      </c>
      <c r="N260" s="23">
        <v>-103.1813944</v>
      </c>
      <c r="O260" s="23">
        <v>0</v>
      </c>
      <c r="P260" s="23">
        <v>35009000304</v>
      </c>
      <c r="Q260" s="23">
        <v>208</v>
      </c>
      <c r="R260" s="23">
        <v>0.12923631726170901</v>
      </c>
      <c r="S260" s="23">
        <v>7.7854440449999995E-4</v>
      </c>
    </row>
    <row r="261" spans="1:19">
      <c r="A261" s="23">
        <v>260</v>
      </c>
      <c r="B261" s="23">
        <v>259</v>
      </c>
      <c r="C261" s="23">
        <v>35</v>
      </c>
      <c r="D261" s="23">
        <v>9</v>
      </c>
      <c r="E261" s="23">
        <v>602</v>
      </c>
      <c r="F261" s="23">
        <v>35009000602</v>
      </c>
      <c r="G261" s="23">
        <v>6.02</v>
      </c>
      <c r="H261" s="23" t="s">
        <v>381</v>
      </c>
      <c r="I261" s="23" t="s">
        <v>369</v>
      </c>
      <c r="J261" s="23" t="s">
        <v>370</v>
      </c>
      <c r="K261" s="23">
        <v>1898442209</v>
      </c>
      <c r="L261" s="23">
        <v>4078383</v>
      </c>
      <c r="M261" s="23">
        <v>34.689176400000001</v>
      </c>
      <c r="N261" s="23">
        <v>-103.22825469999999</v>
      </c>
      <c r="O261" s="23">
        <v>0</v>
      </c>
      <c r="P261" s="23">
        <v>35009000602</v>
      </c>
      <c r="Q261" s="23">
        <v>147</v>
      </c>
      <c r="R261" s="23">
        <v>2.0310885474497899</v>
      </c>
      <c r="S261" s="23">
        <v>0.18714543724650101</v>
      </c>
    </row>
    <row r="262" spans="1:19">
      <c r="A262" s="23">
        <v>261</v>
      </c>
      <c r="B262" s="23">
        <v>260</v>
      </c>
      <c r="C262" s="23">
        <v>35</v>
      </c>
      <c r="D262" s="23">
        <v>9</v>
      </c>
      <c r="E262" s="23">
        <v>601</v>
      </c>
      <c r="F262" s="23">
        <v>35009000601</v>
      </c>
      <c r="G262" s="23">
        <v>6.01</v>
      </c>
      <c r="H262" s="23" t="s">
        <v>380</v>
      </c>
      <c r="I262" s="23" t="s">
        <v>369</v>
      </c>
      <c r="J262" s="23" t="s">
        <v>370</v>
      </c>
      <c r="K262" s="23">
        <v>1388727999</v>
      </c>
      <c r="L262" s="23">
        <v>1976918</v>
      </c>
      <c r="M262" s="23">
        <v>34.503281700000002</v>
      </c>
      <c r="N262" s="23">
        <v>-103.57593850000001</v>
      </c>
      <c r="O262" s="23">
        <v>0</v>
      </c>
      <c r="P262" s="23">
        <v>35009000601</v>
      </c>
      <c r="Q262" s="23">
        <v>23</v>
      </c>
      <c r="R262" s="23">
        <v>1.6506094657702799</v>
      </c>
      <c r="S262" s="23">
        <v>0.136471477351501</v>
      </c>
    </row>
    <row r="263" spans="1:19">
      <c r="A263" s="23">
        <v>262</v>
      </c>
      <c r="B263" s="23">
        <v>261</v>
      </c>
      <c r="C263" s="23">
        <v>35</v>
      </c>
      <c r="D263" s="23">
        <v>9</v>
      </c>
      <c r="E263" s="23">
        <v>603</v>
      </c>
      <c r="F263" s="23">
        <v>35009000603</v>
      </c>
      <c r="G263" s="23">
        <v>6.03</v>
      </c>
      <c r="H263" s="23" t="s">
        <v>382</v>
      </c>
      <c r="I263" s="23" t="s">
        <v>369</v>
      </c>
      <c r="J263" s="23" t="s">
        <v>370</v>
      </c>
      <c r="K263" s="23">
        <v>279202801</v>
      </c>
      <c r="L263" s="23">
        <v>1134977</v>
      </c>
      <c r="M263" s="23">
        <v>34.350502800000001</v>
      </c>
      <c r="N263" s="23">
        <v>-103.1768988</v>
      </c>
      <c r="O263" s="23">
        <v>0</v>
      </c>
      <c r="P263" s="23">
        <v>35009000603</v>
      </c>
      <c r="Q263" s="23">
        <v>217</v>
      </c>
      <c r="R263" s="23">
        <v>0.97576135879377002</v>
      </c>
      <c r="S263" s="23">
        <v>2.74699226305E-2</v>
      </c>
    </row>
    <row r="264" spans="1:19">
      <c r="A264" s="23">
        <v>263</v>
      </c>
      <c r="B264" s="23">
        <v>262</v>
      </c>
      <c r="C264" s="23">
        <v>35</v>
      </c>
      <c r="D264" s="23">
        <v>9</v>
      </c>
      <c r="E264" s="23">
        <v>303</v>
      </c>
      <c r="F264" s="23">
        <v>35009000303</v>
      </c>
      <c r="G264" s="23">
        <v>3.03</v>
      </c>
      <c r="H264" s="23" t="s">
        <v>391</v>
      </c>
      <c r="I264" s="23" t="s">
        <v>369</v>
      </c>
      <c r="J264" s="23" t="s">
        <v>370</v>
      </c>
      <c r="K264" s="23">
        <v>4590780</v>
      </c>
      <c r="L264" s="23">
        <v>26437</v>
      </c>
      <c r="M264" s="23">
        <v>34.412479099999999</v>
      </c>
      <c r="N264" s="23">
        <v>-103.177826</v>
      </c>
      <c r="O264" s="23">
        <v>0</v>
      </c>
      <c r="P264" s="23">
        <v>35009000303</v>
      </c>
      <c r="Q264" s="23">
        <v>165</v>
      </c>
      <c r="R264" s="23">
        <v>0.100201245934188</v>
      </c>
      <c r="S264" s="23">
        <v>4.5273869900000003E-4</v>
      </c>
    </row>
    <row r="265" spans="1:19">
      <c r="A265" s="23">
        <v>264</v>
      </c>
      <c r="B265" s="23">
        <v>263</v>
      </c>
      <c r="C265" s="23">
        <v>35</v>
      </c>
      <c r="D265" s="23">
        <v>41</v>
      </c>
      <c r="E265" s="23">
        <v>200</v>
      </c>
      <c r="F265" s="23">
        <v>35041000200</v>
      </c>
      <c r="G265" s="23">
        <v>2</v>
      </c>
      <c r="H265" s="23" t="s">
        <v>385</v>
      </c>
      <c r="I265" s="23" t="s">
        <v>369</v>
      </c>
      <c r="J265" s="23" t="s">
        <v>370</v>
      </c>
      <c r="K265" s="23">
        <v>7793764</v>
      </c>
      <c r="L265" s="23">
        <v>0</v>
      </c>
      <c r="M265" s="23">
        <v>34.193024700000002</v>
      </c>
      <c r="N265" s="23">
        <v>-103.3445062</v>
      </c>
      <c r="O265" s="23">
        <v>0</v>
      </c>
      <c r="P265" s="23">
        <v>35041000200</v>
      </c>
      <c r="Q265" s="23">
        <v>189</v>
      </c>
      <c r="R265" s="23">
        <v>0.150440208111523</v>
      </c>
      <c r="S265" s="23">
        <v>7.6225394449999997E-4</v>
      </c>
    </row>
    <row r="266" spans="1:19">
      <c r="A266" s="23">
        <v>265</v>
      </c>
      <c r="B266" s="23">
        <v>264</v>
      </c>
      <c r="C266" s="23">
        <v>35</v>
      </c>
      <c r="D266" s="23">
        <v>41</v>
      </c>
      <c r="E266" s="23">
        <v>300</v>
      </c>
      <c r="F266" s="23">
        <v>35041000300</v>
      </c>
      <c r="G266" s="23">
        <v>3</v>
      </c>
      <c r="H266" s="23" t="s">
        <v>429</v>
      </c>
      <c r="I266" s="23" t="s">
        <v>369</v>
      </c>
      <c r="J266" s="23" t="s">
        <v>370</v>
      </c>
      <c r="K266" s="23">
        <v>7779435</v>
      </c>
      <c r="L266" s="23">
        <v>7096</v>
      </c>
      <c r="M266" s="23">
        <v>34.162845799999999</v>
      </c>
      <c r="N266" s="23">
        <v>-103.36082500000001</v>
      </c>
      <c r="O266" s="23">
        <v>0</v>
      </c>
      <c r="P266" s="23">
        <v>35041000300</v>
      </c>
      <c r="Q266" s="23">
        <v>121</v>
      </c>
      <c r="R266" s="23">
        <v>0.14870841735043799</v>
      </c>
      <c r="S266" s="23">
        <v>7.6135105700000005E-4</v>
      </c>
    </row>
    <row r="267" spans="1:19">
      <c r="A267" s="23">
        <v>266</v>
      </c>
      <c r="B267" s="23">
        <v>265</v>
      </c>
      <c r="C267" s="23">
        <v>35</v>
      </c>
      <c r="D267" s="23">
        <v>41</v>
      </c>
      <c r="E267" s="23">
        <v>100</v>
      </c>
      <c r="F267" s="23">
        <v>35041000100</v>
      </c>
      <c r="G267" s="23">
        <v>1</v>
      </c>
      <c r="H267" s="23" t="s">
        <v>384</v>
      </c>
      <c r="I267" s="23" t="s">
        <v>369</v>
      </c>
      <c r="J267" s="23" t="s">
        <v>370</v>
      </c>
      <c r="K267" s="23">
        <v>6260711</v>
      </c>
      <c r="L267" s="23">
        <v>957</v>
      </c>
      <c r="M267" s="23">
        <v>34.173700400000001</v>
      </c>
      <c r="N267" s="23">
        <v>-103.33155170000001</v>
      </c>
      <c r="O267" s="23">
        <v>0</v>
      </c>
      <c r="P267" s="23">
        <v>35041000100</v>
      </c>
      <c r="Q267" s="23">
        <v>227</v>
      </c>
      <c r="R267" s="23">
        <v>0.15167846953771999</v>
      </c>
      <c r="S267" s="23">
        <v>6.1227257650000005E-4</v>
      </c>
    </row>
    <row r="268" spans="1:19">
      <c r="A268" s="23">
        <v>267</v>
      </c>
      <c r="B268" s="23">
        <v>266</v>
      </c>
      <c r="C268" s="23">
        <v>35</v>
      </c>
      <c r="D268" s="23">
        <v>41</v>
      </c>
      <c r="E268" s="23">
        <v>402</v>
      </c>
      <c r="F268" s="23">
        <v>35041000402</v>
      </c>
      <c r="G268" s="23">
        <v>4.0199999999999996</v>
      </c>
      <c r="H268" s="23" t="s">
        <v>368</v>
      </c>
      <c r="I268" s="23" t="s">
        <v>369</v>
      </c>
      <c r="J268" s="23" t="s">
        <v>370</v>
      </c>
      <c r="K268" s="23">
        <v>3761113860</v>
      </c>
      <c r="L268" s="23">
        <v>15041206</v>
      </c>
      <c r="M268" s="23">
        <v>33.887322599999997</v>
      </c>
      <c r="N268" s="23">
        <v>-103.32658549999999</v>
      </c>
      <c r="O268" s="23">
        <v>0</v>
      </c>
      <c r="P268" s="23">
        <v>35041000402</v>
      </c>
      <c r="Q268" s="23">
        <v>99</v>
      </c>
      <c r="R268" s="23">
        <v>2.7603289249544201</v>
      </c>
      <c r="S268" s="23">
        <v>0.368043039274499</v>
      </c>
    </row>
    <row r="269" spans="1:19">
      <c r="A269" s="23">
        <v>268</v>
      </c>
      <c r="B269" s="23">
        <v>267</v>
      </c>
      <c r="C269" s="23">
        <v>35</v>
      </c>
      <c r="D269" s="23">
        <v>1</v>
      </c>
      <c r="E269" s="23">
        <v>4740</v>
      </c>
      <c r="F269" s="23">
        <v>35001004740</v>
      </c>
      <c r="G269" s="23">
        <v>47.4</v>
      </c>
      <c r="H269" s="23" t="s">
        <v>583</v>
      </c>
      <c r="I269" s="23" t="s">
        <v>369</v>
      </c>
      <c r="J269" s="23" t="s">
        <v>370</v>
      </c>
      <c r="K269" s="23">
        <v>4699930</v>
      </c>
      <c r="L269" s="23">
        <v>21099</v>
      </c>
      <c r="M269" s="23">
        <v>35.068764999999999</v>
      </c>
      <c r="N269" s="23">
        <v>-106.7177354</v>
      </c>
      <c r="O269" s="23">
        <v>0</v>
      </c>
      <c r="P269" s="23">
        <v>35001004740</v>
      </c>
      <c r="Q269" s="23">
        <v>264</v>
      </c>
      <c r="R269" s="23">
        <v>9.3577867366711004E-2</v>
      </c>
      <c r="S269" s="23">
        <v>4.6653640849999997E-4</v>
      </c>
    </row>
    <row r="270" spans="1:19">
      <c r="A270" s="23">
        <v>269</v>
      </c>
      <c r="B270" s="23">
        <v>268</v>
      </c>
      <c r="C270" s="23">
        <v>35</v>
      </c>
      <c r="D270" s="23">
        <v>41</v>
      </c>
      <c r="E270" s="23">
        <v>401</v>
      </c>
      <c r="F270" s="23">
        <v>35041000401</v>
      </c>
      <c r="G270" s="23">
        <v>4.01</v>
      </c>
      <c r="H270" s="23" t="s">
        <v>383</v>
      </c>
      <c r="I270" s="23" t="s">
        <v>369</v>
      </c>
      <c r="J270" s="23" t="s">
        <v>370</v>
      </c>
      <c r="K270" s="23">
        <v>2555868938</v>
      </c>
      <c r="L270" s="23">
        <v>3654669</v>
      </c>
      <c r="M270" s="23">
        <v>34.229541400000002</v>
      </c>
      <c r="N270" s="23">
        <v>-103.6894863</v>
      </c>
      <c r="O270" s="23">
        <v>0</v>
      </c>
      <c r="P270" s="23">
        <v>35041000401</v>
      </c>
      <c r="Q270" s="23">
        <v>93</v>
      </c>
      <c r="R270" s="23">
        <v>2.8207821465656502</v>
      </c>
      <c r="S270" s="23">
        <v>0.250410501389003</v>
      </c>
    </row>
    <row r="271" spans="1:19">
      <c r="A271" s="23">
        <v>270</v>
      </c>
      <c r="B271" s="23">
        <v>269</v>
      </c>
      <c r="C271" s="23">
        <v>35</v>
      </c>
      <c r="D271" s="23">
        <v>7</v>
      </c>
      <c r="E271" s="23">
        <v>950500</v>
      </c>
      <c r="F271" s="23">
        <v>35007950500</v>
      </c>
      <c r="G271" s="23">
        <v>9505</v>
      </c>
      <c r="H271" s="23" t="s">
        <v>584</v>
      </c>
      <c r="I271" s="23" t="s">
        <v>369</v>
      </c>
      <c r="J271" s="23" t="s">
        <v>370</v>
      </c>
      <c r="K271" s="23">
        <v>2173914139</v>
      </c>
      <c r="L271" s="23">
        <v>3120566</v>
      </c>
      <c r="M271" s="23">
        <v>36.721482700000003</v>
      </c>
      <c r="N271" s="23">
        <v>-104.2723886</v>
      </c>
      <c r="O271" s="23">
        <v>0</v>
      </c>
      <c r="P271" s="23">
        <v>35007950500</v>
      </c>
      <c r="Q271" s="23">
        <v>24</v>
      </c>
      <c r="R271" s="23">
        <v>2.2228131420275199</v>
      </c>
      <c r="S271" s="23">
        <v>0.21970088310500199</v>
      </c>
    </row>
    <row r="272" spans="1:19">
      <c r="A272" s="23">
        <v>271</v>
      </c>
      <c r="B272" s="23">
        <v>270</v>
      </c>
      <c r="C272" s="23">
        <v>35</v>
      </c>
      <c r="D272" s="23">
        <v>7</v>
      </c>
      <c r="E272" s="23">
        <v>950600</v>
      </c>
      <c r="F272" s="23">
        <v>35007950600</v>
      </c>
      <c r="G272" s="23">
        <v>9506</v>
      </c>
      <c r="H272" s="23" t="s">
        <v>585</v>
      </c>
      <c r="I272" s="23" t="s">
        <v>369</v>
      </c>
      <c r="J272" s="23" t="s">
        <v>370</v>
      </c>
      <c r="K272" s="23">
        <v>1523163985</v>
      </c>
      <c r="L272" s="23">
        <v>63873</v>
      </c>
      <c r="M272" s="23">
        <v>36.862452699999999</v>
      </c>
      <c r="N272" s="23">
        <v>-104.7240683</v>
      </c>
      <c r="O272" s="23">
        <v>0</v>
      </c>
      <c r="P272" s="23">
        <v>35007950600</v>
      </c>
      <c r="Q272" s="23">
        <v>26</v>
      </c>
      <c r="R272" s="23">
        <v>2.0947210531546401</v>
      </c>
      <c r="S272" s="23">
        <v>0.15392122655750101</v>
      </c>
    </row>
    <row r="273" spans="1:19">
      <c r="A273" s="23">
        <v>272</v>
      </c>
      <c r="B273" s="23">
        <v>271</v>
      </c>
      <c r="C273" s="23">
        <v>35</v>
      </c>
      <c r="D273" s="23">
        <v>7</v>
      </c>
      <c r="E273" s="23">
        <v>950700</v>
      </c>
      <c r="F273" s="23">
        <v>35007950700</v>
      </c>
      <c r="G273" s="23">
        <v>9507</v>
      </c>
      <c r="H273" s="23" t="s">
        <v>586</v>
      </c>
      <c r="I273" s="23" t="s">
        <v>369</v>
      </c>
      <c r="J273" s="23" t="s">
        <v>370</v>
      </c>
      <c r="K273" s="23">
        <v>6036251295</v>
      </c>
      <c r="L273" s="23">
        <v>23134205</v>
      </c>
      <c r="M273" s="23">
        <v>36.4792323</v>
      </c>
      <c r="N273" s="23">
        <v>-104.75230809999999</v>
      </c>
      <c r="O273" s="23">
        <v>0</v>
      </c>
      <c r="P273" s="23">
        <v>35007950700</v>
      </c>
      <c r="Q273" s="23">
        <v>39</v>
      </c>
      <c r="R273" s="23">
        <v>5.0377843802633198</v>
      </c>
      <c r="S273" s="23">
        <v>0.60941228800650205</v>
      </c>
    </row>
    <row r="274" spans="1:19">
      <c r="A274" s="23">
        <v>273</v>
      </c>
      <c r="B274" s="23">
        <v>272</v>
      </c>
      <c r="C274" s="23">
        <v>35</v>
      </c>
      <c r="D274" s="23">
        <v>1</v>
      </c>
      <c r="E274" s="23">
        <v>4742</v>
      </c>
      <c r="F274" s="23">
        <v>35001004742</v>
      </c>
      <c r="G274" s="23">
        <v>47.42</v>
      </c>
      <c r="H274" s="23" t="s">
        <v>587</v>
      </c>
      <c r="I274" s="23" t="s">
        <v>369</v>
      </c>
      <c r="J274" s="23" t="s">
        <v>370</v>
      </c>
      <c r="K274" s="23">
        <v>6260925</v>
      </c>
      <c r="L274" s="23">
        <v>116389</v>
      </c>
      <c r="M274" s="23">
        <v>35.123522899999998</v>
      </c>
      <c r="N274" s="23">
        <v>-106.72154500000001</v>
      </c>
      <c r="O274" s="23">
        <v>0</v>
      </c>
      <c r="P274" s="23">
        <v>35001004742</v>
      </c>
      <c r="Q274" s="23">
        <v>124</v>
      </c>
      <c r="R274" s="23">
        <v>0.139025777143573</v>
      </c>
      <c r="S274" s="23">
        <v>6.3062720399900002E-4</v>
      </c>
    </row>
    <row r="275" spans="1:19">
      <c r="A275" s="23">
        <v>274</v>
      </c>
      <c r="B275" s="23">
        <v>273</v>
      </c>
      <c r="C275" s="23">
        <v>35</v>
      </c>
      <c r="D275" s="23">
        <v>1</v>
      </c>
      <c r="E275" s="23">
        <v>4749</v>
      </c>
      <c r="F275" s="23">
        <v>35001004749</v>
      </c>
      <c r="G275" s="23">
        <v>47.49</v>
      </c>
      <c r="H275" s="23" t="s">
        <v>588</v>
      </c>
      <c r="I275" s="23" t="s">
        <v>369</v>
      </c>
      <c r="J275" s="23" t="s">
        <v>370</v>
      </c>
      <c r="K275" s="23">
        <v>1219135</v>
      </c>
      <c r="L275" s="23">
        <v>0</v>
      </c>
      <c r="M275" s="23">
        <v>35.119754499999999</v>
      </c>
      <c r="N275" s="23">
        <v>-106.7058224</v>
      </c>
      <c r="O275" s="23">
        <v>0</v>
      </c>
      <c r="P275" s="23">
        <v>35001004749</v>
      </c>
      <c r="Q275" s="23">
        <v>106</v>
      </c>
      <c r="R275" s="23">
        <v>5.6649670200592001E-2</v>
      </c>
      <c r="S275" s="23">
        <v>1.2055151E-4</v>
      </c>
    </row>
    <row r="276" spans="1:19">
      <c r="A276" s="23">
        <v>275</v>
      </c>
      <c r="B276" s="23">
        <v>274</v>
      </c>
      <c r="C276" s="23">
        <v>35</v>
      </c>
      <c r="D276" s="23">
        <v>1</v>
      </c>
      <c r="E276" s="23">
        <v>3737</v>
      </c>
      <c r="F276" s="23">
        <v>35001003737</v>
      </c>
      <c r="G276" s="23">
        <v>37.369999999999997</v>
      </c>
      <c r="H276" s="23" t="s">
        <v>589</v>
      </c>
      <c r="I276" s="23" t="s">
        <v>369</v>
      </c>
      <c r="J276" s="23" t="s">
        <v>370</v>
      </c>
      <c r="K276" s="23">
        <v>1553168</v>
      </c>
      <c r="L276" s="23">
        <v>0</v>
      </c>
      <c r="M276" s="23">
        <v>35.144995399999999</v>
      </c>
      <c r="N276" s="23">
        <v>-106.50531580000001</v>
      </c>
      <c r="O276" s="23">
        <v>0</v>
      </c>
      <c r="P276" s="23">
        <v>35001003737</v>
      </c>
      <c r="Q276" s="23">
        <v>26</v>
      </c>
      <c r="R276" s="23">
        <v>6.2898398752035997E-2</v>
      </c>
      <c r="S276" s="23">
        <v>1.5362766949999999E-4</v>
      </c>
    </row>
    <row r="277" spans="1:19">
      <c r="A277" s="23">
        <v>276</v>
      </c>
      <c r="B277" s="23">
        <v>275</v>
      </c>
      <c r="C277" s="23">
        <v>35</v>
      </c>
      <c r="D277" s="23">
        <v>1</v>
      </c>
      <c r="E277" s="23">
        <v>4735</v>
      </c>
      <c r="F277" s="23">
        <v>35001004735</v>
      </c>
      <c r="G277" s="23">
        <v>47.35</v>
      </c>
      <c r="H277" s="23" t="s">
        <v>590</v>
      </c>
      <c r="I277" s="23" t="s">
        <v>369</v>
      </c>
      <c r="J277" s="23" t="s">
        <v>370</v>
      </c>
      <c r="K277" s="23">
        <v>1991434</v>
      </c>
      <c r="L277" s="23">
        <v>541</v>
      </c>
      <c r="M277" s="23">
        <v>35.049153599999997</v>
      </c>
      <c r="N277" s="23">
        <v>-106.7122954</v>
      </c>
      <c r="O277" s="23">
        <v>0</v>
      </c>
      <c r="P277" s="23">
        <v>35001004735</v>
      </c>
      <c r="Q277" s="23">
        <v>137</v>
      </c>
      <c r="R277" s="23">
        <v>6.8367855644961006E-2</v>
      </c>
      <c r="S277" s="23">
        <v>1.9680402099999999E-4</v>
      </c>
    </row>
    <row r="278" spans="1:19">
      <c r="A278" s="23">
        <v>277</v>
      </c>
      <c r="B278" s="23">
        <v>276</v>
      </c>
      <c r="C278" s="23">
        <v>35</v>
      </c>
      <c r="D278" s="23">
        <v>1</v>
      </c>
      <c r="E278" s="23">
        <v>4737</v>
      </c>
      <c r="F278" s="23">
        <v>35001004737</v>
      </c>
      <c r="G278" s="23">
        <v>47.37</v>
      </c>
      <c r="H278" s="23" t="s">
        <v>591</v>
      </c>
      <c r="I278" s="23" t="s">
        <v>369</v>
      </c>
      <c r="J278" s="23" t="s">
        <v>370</v>
      </c>
      <c r="K278" s="23">
        <v>2622375</v>
      </c>
      <c r="L278" s="23">
        <v>0</v>
      </c>
      <c r="M278" s="23">
        <v>35.033966900000003</v>
      </c>
      <c r="N278" s="23">
        <v>-106.74592509999999</v>
      </c>
      <c r="O278" s="23">
        <v>0</v>
      </c>
      <c r="P278" s="23">
        <v>35001004737</v>
      </c>
      <c r="Q278" s="23">
        <v>318</v>
      </c>
      <c r="R278" s="23">
        <v>6.8044055619012001E-2</v>
      </c>
      <c r="S278" s="23">
        <v>2.5904001000100001E-4</v>
      </c>
    </row>
    <row r="279" spans="1:19">
      <c r="A279" s="23">
        <v>278</v>
      </c>
      <c r="B279" s="23">
        <v>277</v>
      </c>
      <c r="C279" s="23">
        <v>35</v>
      </c>
      <c r="D279" s="23">
        <v>1</v>
      </c>
      <c r="E279" s="23">
        <v>4745</v>
      </c>
      <c r="F279" s="23">
        <v>35001004745</v>
      </c>
      <c r="G279" s="23">
        <v>47.45</v>
      </c>
      <c r="H279" s="23" t="s">
        <v>592</v>
      </c>
      <c r="I279" s="23" t="s">
        <v>369</v>
      </c>
      <c r="J279" s="23" t="s">
        <v>370</v>
      </c>
      <c r="K279" s="23">
        <v>2993078</v>
      </c>
      <c r="L279" s="23">
        <v>66209</v>
      </c>
      <c r="M279" s="23">
        <v>35.211046799999998</v>
      </c>
      <c r="N279" s="23">
        <v>-106.68871059999999</v>
      </c>
      <c r="O279" s="23">
        <v>0</v>
      </c>
      <c r="P279" s="23">
        <v>35001004745</v>
      </c>
      <c r="Q279" s="23">
        <v>207</v>
      </c>
      <c r="R279" s="23">
        <v>7.8871787279669994E-2</v>
      </c>
      <c r="S279" s="23">
        <v>3.028439525E-4</v>
      </c>
    </row>
    <row r="280" spans="1:19">
      <c r="A280" s="23">
        <v>279</v>
      </c>
      <c r="B280" s="23">
        <v>278</v>
      </c>
      <c r="C280" s="23">
        <v>35</v>
      </c>
      <c r="D280" s="23">
        <v>1</v>
      </c>
      <c r="E280" s="23">
        <v>4738</v>
      </c>
      <c r="F280" s="23">
        <v>35001004738</v>
      </c>
      <c r="G280" s="23">
        <v>47.38</v>
      </c>
      <c r="H280" s="23" t="s">
        <v>593</v>
      </c>
      <c r="I280" s="23" t="s">
        <v>369</v>
      </c>
      <c r="J280" s="23" t="s">
        <v>370</v>
      </c>
      <c r="K280" s="23">
        <v>3538714</v>
      </c>
      <c r="L280" s="23">
        <v>90256</v>
      </c>
      <c r="M280" s="23">
        <v>35.031701099999999</v>
      </c>
      <c r="N280" s="23">
        <v>-106.7307144</v>
      </c>
      <c r="O280" s="23">
        <v>0</v>
      </c>
      <c r="P280" s="23">
        <v>35001004738</v>
      </c>
      <c r="Q280" s="23">
        <v>249</v>
      </c>
      <c r="R280" s="23">
        <v>8.2676567415676E-2</v>
      </c>
      <c r="S280" s="23">
        <v>3.5846320949999998E-4</v>
      </c>
    </row>
    <row r="281" spans="1:19">
      <c r="A281" s="23">
        <v>280</v>
      </c>
      <c r="B281" s="23">
        <v>279</v>
      </c>
      <c r="C281" s="23">
        <v>35</v>
      </c>
      <c r="D281" s="23">
        <v>1</v>
      </c>
      <c r="E281" s="23">
        <v>4734</v>
      </c>
      <c r="F281" s="23">
        <v>35001004734</v>
      </c>
      <c r="G281" s="23">
        <v>47.34</v>
      </c>
      <c r="H281" s="23" t="s">
        <v>594</v>
      </c>
      <c r="I281" s="23" t="s">
        <v>369</v>
      </c>
      <c r="J281" s="23" t="s">
        <v>370</v>
      </c>
      <c r="K281" s="23">
        <v>1513219</v>
      </c>
      <c r="L281" s="23">
        <v>39038</v>
      </c>
      <c r="M281" s="23">
        <v>35.0480546</v>
      </c>
      <c r="N281" s="23">
        <v>-106.7204881</v>
      </c>
      <c r="O281" s="23">
        <v>0</v>
      </c>
      <c r="P281" s="23">
        <v>35001004734</v>
      </c>
      <c r="Q281" s="23">
        <v>328</v>
      </c>
      <c r="R281" s="23">
        <v>6.0474872811347002E-2</v>
      </c>
      <c r="S281" s="23">
        <v>1.5335878349999999E-4</v>
      </c>
    </row>
    <row r="282" spans="1:19">
      <c r="A282" s="23">
        <v>281</v>
      </c>
      <c r="B282" s="23">
        <v>280</v>
      </c>
      <c r="C282" s="23">
        <v>35</v>
      </c>
      <c r="D282" s="23">
        <v>1</v>
      </c>
      <c r="E282" s="23">
        <v>4739</v>
      </c>
      <c r="F282" s="23">
        <v>35001004739</v>
      </c>
      <c r="G282" s="23">
        <v>47.39</v>
      </c>
      <c r="H282" s="23" t="s">
        <v>595</v>
      </c>
      <c r="I282" s="23" t="s">
        <v>369</v>
      </c>
      <c r="J282" s="23" t="s">
        <v>370</v>
      </c>
      <c r="K282" s="23">
        <v>2018040</v>
      </c>
      <c r="L282" s="23">
        <v>1508</v>
      </c>
      <c r="M282" s="23">
        <v>35.0655742</v>
      </c>
      <c r="N282" s="23">
        <v>-106.7356903</v>
      </c>
      <c r="O282" s="23">
        <v>0</v>
      </c>
      <c r="P282" s="23">
        <v>35001004739</v>
      </c>
      <c r="Q282" s="23">
        <v>284</v>
      </c>
      <c r="R282" s="23">
        <v>6.0692769369575003E-2</v>
      </c>
      <c r="S282" s="23">
        <v>1.9956797049999999E-4</v>
      </c>
    </row>
    <row r="283" spans="1:19">
      <c r="A283" s="23">
        <v>282</v>
      </c>
      <c r="B283" s="23">
        <v>281</v>
      </c>
      <c r="C283" s="23">
        <v>35</v>
      </c>
      <c r="D283" s="23">
        <v>1</v>
      </c>
      <c r="E283" s="23">
        <v>4733</v>
      </c>
      <c r="F283" s="23">
        <v>35001004733</v>
      </c>
      <c r="G283" s="23">
        <v>47.33</v>
      </c>
      <c r="H283" s="23" t="s">
        <v>596</v>
      </c>
      <c r="I283" s="23" t="s">
        <v>369</v>
      </c>
      <c r="J283" s="23" t="s">
        <v>370</v>
      </c>
      <c r="K283" s="23">
        <v>2487798</v>
      </c>
      <c r="L283" s="23">
        <v>0</v>
      </c>
      <c r="M283" s="23">
        <v>35.049807600000001</v>
      </c>
      <c r="N283" s="23">
        <v>-106.73092680000001</v>
      </c>
      <c r="O283" s="23">
        <v>0</v>
      </c>
      <c r="P283" s="23">
        <v>35001004733</v>
      </c>
      <c r="Q283" s="23">
        <v>305</v>
      </c>
      <c r="R283" s="23">
        <v>6.3364824194472993E-2</v>
      </c>
      <c r="S283" s="23">
        <v>2.4579343150000002E-4</v>
      </c>
    </row>
    <row r="284" spans="1:19">
      <c r="A284" s="23">
        <v>283</v>
      </c>
      <c r="B284" s="23">
        <v>282</v>
      </c>
      <c r="C284" s="23">
        <v>35</v>
      </c>
      <c r="D284" s="23">
        <v>1</v>
      </c>
      <c r="E284" s="23">
        <v>4753</v>
      </c>
      <c r="F284" s="23">
        <v>35001004753</v>
      </c>
      <c r="G284" s="23">
        <v>47.53</v>
      </c>
      <c r="H284" s="23" t="s">
        <v>597</v>
      </c>
      <c r="I284" s="23" t="s">
        <v>369</v>
      </c>
      <c r="J284" s="23" t="s">
        <v>370</v>
      </c>
      <c r="K284" s="23">
        <v>2771710</v>
      </c>
      <c r="L284" s="23">
        <v>74303</v>
      </c>
      <c r="M284" s="23">
        <v>35.191041900000002</v>
      </c>
      <c r="N284" s="23">
        <v>-106.6662451</v>
      </c>
      <c r="O284" s="23">
        <v>0</v>
      </c>
      <c r="P284" s="23">
        <v>35001004753</v>
      </c>
      <c r="Q284" s="23">
        <v>54</v>
      </c>
      <c r="R284" s="23">
        <v>9.4863575513412998E-2</v>
      </c>
      <c r="S284" s="23">
        <v>2.8166376450000001E-4</v>
      </c>
    </row>
    <row r="285" spans="1:19">
      <c r="A285" s="23">
        <v>284</v>
      </c>
      <c r="B285" s="23">
        <v>283</v>
      </c>
      <c r="C285" s="23">
        <v>35</v>
      </c>
      <c r="D285" s="23">
        <v>1</v>
      </c>
      <c r="E285" s="23">
        <v>4746</v>
      </c>
      <c r="F285" s="23">
        <v>35001004746</v>
      </c>
      <c r="G285" s="23">
        <v>47.46</v>
      </c>
      <c r="H285" s="23" t="s">
        <v>598</v>
      </c>
      <c r="I285" s="23" t="s">
        <v>369</v>
      </c>
      <c r="J285" s="23" t="s">
        <v>370</v>
      </c>
      <c r="K285" s="23">
        <v>7419758</v>
      </c>
      <c r="L285" s="23">
        <v>111995</v>
      </c>
      <c r="M285" s="23">
        <v>35.2107083</v>
      </c>
      <c r="N285" s="23">
        <v>-106.7322731</v>
      </c>
      <c r="O285" s="23">
        <v>0</v>
      </c>
      <c r="P285" s="23">
        <v>35001004746</v>
      </c>
      <c r="Q285" s="23">
        <v>144</v>
      </c>
      <c r="R285" s="23">
        <v>0.15225342433251701</v>
      </c>
      <c r="S285" s="23">
        <v>7.4559164300000002E-4</v>
      </c>
    </row>
    <row r="286" spans="1:19">
      <c r="A286" s="23">
        <v>285</v>
      </c>
      <c r="B286" s="23">
        <v>284</v>
      </c>
      <c r="C286" s="23">
        <v>35</v>
      </c>
      <c r="D286" s="23">
        <v>1</v>
      </c>
      <c r="E286" s="23">
        <v>4748</v>
      </c>
      <c r="F286" s="23">
        <v>35001004748</v>
      </c>
      <c r="G286" s="23">
        <v>47.48</v>
      </c>
      <c r="H286" s="23" t="s">
        <v>599</v>
      </c>
      <c r="I286" s="23" t="s">
        <v>369</v>
      </c>
      <c r="J286" s="23" t="s">
        <v>370</v>
      </c>
      <c r="K286" s="23">
        <v>3426780</v>
      </c>
      <c r="L286" s="23">
        <v>29191</v>
      </c>
      <c r="M286" s="23">
        <v>35.198229699999999</v>
      </c>
      <c r="N286" s="23">
        <v>-106.7378866</v>
      </c>
      <c r="O286" s="23">
        <v>0</v>
      </c>
      <c r="P286" s="23">
        <v>35001004748</v>
      </c>
      <c r="Q286" s="23">
        <v>133</v>
      </c>
      <c r="R286" s="23">
        <v>7.7149174541082E-2</v>
      </c>
      <c r="S286" s="23">
        <v>3.4205955549999997E-4</v>
      </c>
    </row>
    <row r="287" spans="1:19">
      <c r="A287" s="23">
        <v>286</v>
      </c>
      <c r="B287" s="23">
        <v>285</v>
      </c>
      <c r="C287" s="23">
        <v>35</v>
      </c>
      <c r="D287" s="23">
        <v>1</v>
      </c>
      <c r="E287" s="23">
        <v>4751</v>
      </c>
      <c r="F287" s="23">
        <v>35001004751</v>
      </c>
      <c r="G287" s="23">
        <v>47.51</v>
      </c>
      <c r="H287" s="23" t="s">
        <v>600</v>
      </c>
      <c r="I287" s="23" t="s">
        <v>369</v>
      </c>
      <c r="J287" s="23" t="s">
        <v>370</v>
      </c>
      <c r="K287" s="23">
        <v>5301761</v>
      </c>
      <c r="L287" s="23">
        <v>0</v>
      </c>
      <c r="M287" s="23">
        <v>35.187635899999997</v>
      </c>
      <c r="N287" s="23">
        <v>-106.70423409999999</v>
      </c>
      <c r="O287" s="23">
        <v>0</v>
      </c>
      <c r="P287" s="23">
        <v>35001004751</v>
      </c>
      <c r="Q287" s="23">
        <v>62</v>
      </c>
      <c r="R287" s="23">
        <v>0.103308026233457</v>
      </c>
      <c r="S287" s="23">
        <v>5.2468299449999999E-4</v>
      </c>
    </row>
    <row r="288" spans="1:19">
      <c r="A288" s="23">
        <v>287</v>
      </c>
      <c r="B288" s="23">
        <v>286</v>
      </c>
      <c r="C288" s="23">
        <v>35</v>
      </c>
      <c r="D288" s="23">
        <v>1</v>
      </c>
      <c r="E288" s="23">
        <v>4750</v>
      </c>
      <c r="F288" s="23">
        <v>35001004750</v>
      </c>
      <c r="G288" s="23">
        <v>47.5</v>
      </c>
      <c r="H288" s="23" t="s">
        <v>601</v>
      </c>
      <c r="I288" s="23" t="s">
        <v>369</v>
      </c>
      <c r="J288" s="23" t="s">
        <v>370</v>
      </c>
      <c r="K288" s="23">
        <v>2433655</v>
      </c>
      <c r="L288" s="23">
        <v>0</v>
      </c>
      <c r="M288" s="23">
        <v>35.105243899999998</v>
      </c>
      <c r="N288" s="23">
        <v>-106.7173609</v>
      </c>
      <c r="O288" s="23">
        <v>0</v>
      </c>
      <c r="P288" s="23">
        <v>35001004750</v>
      </c>
      <c r="Q288" s="23">
        <v>131</v>
      </c>
      <c r="R288" s="23">
        <v>7.5042774905615006E-2</v>
      </c>
      <c r="S288" s="23">
        <v>2.4060522000000001E-4</v>
      </c>
    </row>
    <row r="289" spans="1:19">
      <c r="A289" s="23">
        <v>288</v>
      </c>
      <c r="B289" s="23">
        <v>287</v>
      </c>
      <c r="C289" s="23">
        <v>35</v>
      </c>
      <c r="D289" s="23">
        <v>1</v>
      </c>
      <c r="E289" s="23">
        <v>4747</v>
      </c>
      <c r="F289" s="23">
        <v>35001004747</v>
      </c>
      <c r="G289" s="23">
        <v>47.47</v>
      </c>
      <c r="H289" s="23" t="s">
        <v>602</v>
      </c>
      <c r="I289" s="23" t="s">
        <v>369</v>
      </c>
      <c r="J289" s="23" t="s">
        <v>370</v>
      </c>
      <c r="K289" s="23">
        <v>2786608</v>
      </c>
      <c r="L289" s="23">
        <v>12561</v>
      </c>
      <c r="M289" s="23">
        <v>35.199223600000003</v>
      </c>
      <c r="N289" s="23">
        <v>-106.7157376</v>
      </c>
      <c r="O289" s="23">
        <v>0</v>
      </c>
      <c r="P289" s="23">
        <v>35001004747</v>
      </c>
      <c r="Q289" s="23">
        <v>71</v>
      </c>
      <c r="R289" s="23">
        <v>7.4983622411515002E-2</v>
      </c>
      <c r="S289" s="23">
        <v>2.7705634749999999E-4</v>
      </c>
    </row>
    <row r="290" spans="1:19">
      <c r="A290" s="23">
        <v>289</v>
      </c>
      <c r="B290" s="23">
        <v>288</v>
      </c>
      <c r="C290" s="23">
        <v>35</v>
      </c>
      <c r="D290" s="23">
        <v>1</v>
      </c>
      <c r="E290" s="23">
        <v>4743</v>
      </c>
      <c r="F290" s="23">
        <v>35001004743</v>
      </c>
      <c r="G290" s="23">
        <v>47.43</v>
      </c>
      <c r="H290" s="23" t="s">
        <v>603</v>
      </c>
      <c r="I290" s="23" t="s">
        <v>369</v>
      </c>
      <c r="J290" s="23" t="s">
        <v>370</v>
      </c>
      <c r="K290" s="23">
        <v>1340157</v>
      </c>
      <c r="L290" s="23">
        <v>0</v>
      </c>
      <c r="M290" s="23">
        <v>35.094423399999997</v>
      </c>
      <c r="N290" s="23">
        <v>-106.7376814</v>
      </c>
      <c r="O290" s="23">
        <v>0</v>
      </c>
      <c r="P290" s="23">
        <v>35001004743</v>
      </c>
      <c r="Q290" s="23">
        <v>70</v>
      </c>
      <c r="R290" s="23">
        <v>5.7468356346032E-2</v>
      </c>
      <c r="S290" s="23">
        <v>1.3247835650000001E-4</v>
      </c>
    </row>
    <row r="291" spans="1:19">
      <c r="A291" s="23">
        <v>290</v>
      </c>
      <c r="B291" s="23">
        <v>289</v>
      </c>
      <c r="C291" s="23">
        <v>35</v>
      </c>
      <c r="D291" s="23">
        <v>1</v>
      </c>
      <c r="E291" s="23">
        <v>4752</v>
      </c>
      <c r="F291" s="23">
        <v>35001004752</v>
      </c>
      <c r="G291" s="23">
        <v>47.52</v>
      </c>
      <c r="H291" s="23" t="s">
        <v>604</v>
      </c>
      <c r="I291" s="23" t="s">
        <v>369</v>
      </c>
      <c r="J291" s="23" t="s">
        <v>370</v>
      </c>
      <c r="K291" s="23">
        <v>1929240</v>
      </c>
      <c r="L291" s="23">
        <v>0</v>
      </c>
      <c r="M291" s="23">
        <v>35.185608299999998</v>
      </c>
      <c r="N291" s="23">
        <v>-106.6760005</v>
      </c>
      <c r="O291" s="23">
        <v>0</v>
      </c>
      <c r="P291" s="23">
        <v>35001004752</v>
      </c>
      <c r="Q291" s="23">
        <v>64</v>
      </c>
      <c r="R291" s="23">
        <v>6.2982365409113006E-2</v>
      </c>
      <c r="S291" s="23">
        <v>1.9092062000000001E-4</v>
      </c>
    </row>
    <row r="292" spans="1:19">
      <c r="A292" s="23">
        <v>291</v>
      </c>
      <c r="B292" s="23">
        <v>290</v>
      </c>
      <c r="C292" s="23">
        <v>35</v>
      </c>
      <c r="D292" s="23">
        <v>1</v>
      </c>
      <c r="E292" s="23">
        <v>940700</v>
      </c>
      <c r="F292" s="23">
        <v>35001940700</v>
      </c>
      <c r="G292" s="23">
        <v>9407</v>
      </c>
      <c r="H292" s="23" t="s">
        <v>605</v>
      </c>
      <c r="I292" s="23" t="s">
        <v>369</v>
      </c>
      <c r="J292" s="23" t="s">
        <v>370</v>
      </c>
      <c r="K292" s="23">
        <v>462328733</v>
      </c>
      <c r="L292" s="23">
        <v>1365311</v>
      </c>
      <c r="M292" s="23">
        <v>34.9167512</v>
      </c>
      <c r="N292" s="23">
        <v>-106.7073477</v>
      </c>
      <c r="O292" s="23">
        <v>0</v>
      </c>
      <c r="P292" s="23">
        <v>35001940700</v>
      </c>
      <c r="Q292" s="23">
        <v>81</v>
      </c>
      <c r="R292" s="23">
        <v>1.69527473400984</v>
      </c>
      <c r="S292" s="23">
        <v>4.5738773527996997E-2</v>
      </c>
    </row>
    <row r="293" spans="1:19">
      <c r="A293" s="23">
        <v>292</v>
      </c>
      <c r="B293" s="23">
        <v>291</v>
      </c>
      <c r="C293" s="23">
        <v>35</v>
      </c>
      <c r="D293" s="23">
        <v>1</v>
      </c>
      <c r="E293" s="23">
        <v>940600</v>
      </c>
      <c r="F293" s="23">
        <v>35001940600</v>
      </c>
      <c r="G293" s="23">
        <v>9406</v>
      </c>
      <c r="H293" s="23" t="s">
        <v>606</v>
      </c>
      <c r="I293" s="23" t="s">
        <v>369</v>
      </c>
      <c r="J293" s="23" t="s">
        <v>370</v>
      </c>
      <c r="K293" s="23">
        <v>987605634</v>
      </c>
      <c r="L293" s="23">
        <v>2848951</v>
      </c>
      <c r="M293" s="23">
        <v>35.104204099999997</v>
      </c>
      <c r="N293" s="23">
        <v>-106.97537819999999</v>
      </c>
      <c r="O293" s="23">
        <v>0</v>
      </c>
      <c r="P293" s="23">
        <v>35001940600</v>
      </c>
      <c r="Q293" s="23">
        <v>1247</v>
      </c>
      <c r="R293" s="23">
        <v>1.73224514476921</v>
      </c>
      <c r="S293" s="23">
        <v>9.7911174040001006E-2</v>
      </c>
    </row>
    <row r="294" spans="1:19">
      <c r="A294" s="23">
        <v>293</v>
      </c>
      <c r="B294" s="23">
        <v>292</v>
      </c>
      <c r="C294" s="23">
        <v>35</v>
      </c>
      <c r="D294" s="23">
        <v>1</v>
      </c>
      <c r="E294" s="23">
        <v>940500</v>
      </c>
      <c r="F294" s="23">
        <v>35001940500</v>
      </c>
      <c r="G294" s="23">
        <v>9405</v>
      </c>
      <c r="H294" s="23" t="s">
        <v>607</v>
      </c>
      <c r="I294" s="23" t="s">
        <v>369</v>
      </c>
      <c r="J294" s="23" t="s">
        <v>370</v>
      </c>
      <c r="K294" s="23">
        <v>43419433</v>
      </c>
      <c r="L294" s="23">
        <v>353696</v>
      </c>
      <c r="M294" s="23">
        <v>35.204139599999998</v>
      </c>
      <c r="N294" s="23">
        <v>-106.5406976</v>
      </c>
      <c r="O294" s="23">
        <v>0</v>
      </c>
      <c r="P294" s="23">
        <v>35001940500</v>
      </c>
      <c r="Q294" s="23">
        <v>15</v>
      </c>
      <c r="R294" s="23">
        <v>0.42224282502861399</v>
      </c>
      <c r="S294" s="23">
        <v>4.3326894225000001E-3</v>
      </c>
    </row>
    <row r="295" spans="1:19">
      <c r="A295" s="23">
        <v>294</v>
      </c>
      <c r="B295" s="23">
        <v>293</v>
      </c>
      <c r="C295" s="23">
        <v>35</v>
      </c>
      <c r="D295" s="23">
        <v>43</v>
      </c>
      <c r="E295" s="23">
        <v>10702</v>
      </c>
      <c r="F295" s="23">
        <v>35043010702</v>
      </c>
      <c r="G295" s="23">
        <v>107.02</v>
      </c>
      <c r="H295" s="23" t="s">
        <v>608</v>
      </c>
      <c r="I295" s="23" t="s">
        <v>369</v>
      </c>
      <c r="J295" s="23" t="s">
        <v>370</v>
      </c>
      <c r="K295" s="23">
        <v>8836291</v>
      </c>
      <c r="L295" s="23">
        <v>493308</v>
      </c>
      <c r="M295" s="23">
        <v>35.298588100000003</v>
      </c>
      <c r="N295" s="23">
        <v>-106.58870279999999</v>
      </c>
      <c r="O295" s="23">
        <v>0</v>
      </c>
      <c r="P295" s="23">
        <v>35043010702</v>
      </c>
      <c r="Q295" s="23">
        <v>99</v>
      </c>
      <c r="R295" s="23">
        <v>0.20762239752244899</v>
      </c>
      <c r="S295" s="23">
        <v>9.2451753600000005E-4</v>
      </c>
    </row>
    <row r="296" spans="1:19">
      <c r="A296" s="23">
        <v>295</v>
      </c>
      <c r="B296" s="23">
        <v>294</v>
      </c>
      <c r="C296" s="23">
        <v>35</v>
      </c>
      <c r="D296" s="23">
        <v>43</v>
      </c>
      <c r="E296" s="23">
        <v>10900</v>
      </c>
      <c r="F296" s="23">
        <v>35043010900</v>
      </c>
      <c r="G296" s="23">
        <v>109</v>
      </c>
      <c r="H296" s="23" t="s">
        <v>609</v>
      </c>
      <c r="I296" s="23" t="s">
        <v>369</v>
      </c>
      <c r="J296" s="23" t="s">
        <v>370</v>
      </c>
      <c r="K296" s="23">
        <v>3182137350</v>
      </c>
      <c r="L296" s="23">
        <v>726887</v>
      </c>
      <c r="M296" s="23">
        <v>35.618022799999999</v>
      </c>
      <c r="N296" s="23">
        <v>-107.0357008</v>
      </c>
      <c r="O296" s="23">
        <v>0</v>
      </c>
      <c r="P296" s="23">
        <v>35043010900</v>
      </c>
      <c r="Q296" s="23">
        <v>258</v>
      </c>
      <c r="R296" s="23">
        <v>4.1995037347743001</v>
      </c>
      <c r="S296" s="23">
        <v>0.31669000955350202</v>
      </c>
    </row>
    <row r="297" spans="1:19">
      <c r="A297" s="23">
        <v>296</v>
      </c>
      <c r="B297" s="23">
        <v>295</v>
      </c>
      <c r="C297" s="23">
        <v>35</v>
      </c>
      <c r="D297" s="23">
        <v>43</v>
      </c>
      <c r="E297" s="23">
        <v>940700</v>
      </c>
      <c r="F297" s="23">
        <v>35043940700</v>
      </c>
      <c r="G297" s="23">
        <v>9407</v>
      </c>
      <c r="H297" s="23" t="s">
        <v>605</v>
      </c>
      <c r="I297" s="23" t="s">
        <v>369</v>
      </c>
      <c r="J297" s="23" t="s">
        <v>370</v>
      </c>
      <c r="K297" s="23">
        <v>212877648</v>
      </c>
      <c r="L297" s="23">
        <v>1424267</v>
      </c>
      <c r="M297" s="23">
        <v>35.4248555</v>
      </c>
      <c r="N297" s="23">
        <v>-106.43182400000001</v>
      </c>
      <c r="O297" s="23">
        <v>0</v>
      </c>
      <c r="P297" s="23">
        <v>35043940700</v>
      </c>
      <c r="Q297" s="23">
        <v>313</v>
      </c>
      <c r="R297" s="23">
        <v>0.84512544363852604</v>
      </c>
      <c r="S297" s="23">
        <v>2.1270430985498998E-2</v>
      </c>
    </row>
    <row r="298" spans="1:19">
      <c r="A298" s="23">
        <v>297</v>
      </c>
      <c r="B298" s="23">
        <v>296</v>
      </c>
      <c r="C298" s="23">
        <v>35</v>
      </c>
      <c r="D298" s="23">
        <v>43</v>
      </c>
      <c r="E298" s="23">
        <v>940200</v>
      </c>
      <c r="F298" s="23">
        <v>35043940200</v>
      </c>
      <c r="G298" s="23">
        <v>9402</v>
      </c>
      <c r="H298" s="23" t="s">
        <v>610</v>
      </c>
      <c r="I298" s="23" t="s">
        <v>369</v>
      </c>
      <c r="J298" s="23" t="s">
        <v>370</v>
      </c>
      <c r="K298" s="23">
        <v>273494103</v>
      </c>
      <c r="L298" s="23">
        <v>871082</v>
      </c>
      <c r="M298" s="23">
        <v>35.536690999999998</v>
      </c>
      <c r="N298" s="23">
        <v>-106.3781297</v>
      </c>
      <c r="O298" s="23">
        <v>0</v>
      </c>
      <c r="P298" s="23">
        <v>35043940200</v>
      </c>
      <c r="Q298" s="23">
        <v>283</v>
      </c>
      <c r="R298" s="23">
        <v>0.86789012871754401</v>
      </c>
      <c r="S298" s="23">
        <v>2.7267099682001E-2</v>
      </c>
    </row>
    <row r="299" spans="1:19">
      <c r="A299" s="23">
        <v>298</v>
      </c>
      <c r="B299" s="23">
        <v>297</v>
      </c>
      <c r="C299" s="23">
        <v>35</v>
      </c>
      <c r="D299" s="23">
        <v>43</v>
      </c>
      <c r="E299" s="23">
        <v>940500</v>
      </c>
      <c r="F299" s="23">
        <v>35043940500</v>
      </c>
      <c r="G299" s="23">
        <v>9405</v>
      </c>
      <c r="H299" s="23" t="s">
        <v>607</v>
      </c>
      <c r="I299" s="23" t="s">
        <v>369</v>
      </c>
      <c r="J299" s="23" t="s">
        <v>370</v>
      </c>
      <c r="K299" s="23">
        <v>3887257</v>
      </c>
      <c r="L299" s="23">
        <v>334970</v>
      </c>
      <c r="M299" s="23">
        <v>35.299847499999998</v>
      </c>
      <c r="N299" s="23">
        <v>-106.5573301</v>
      </c>
      <c r="O299" s="23">
        <v>0</v>
      </c>
      <c r="P299" s="23">
        <v>35043940500</v>
      </c>
      <c r="Q299" s="23">
        <v>105</v>
      </c>
      <c r="R299" s="23">
        <v>0.10156268285111</v>
      </c>
      <c r="S299" s="23">
        <v>4.184165325E-4</v>
      </c>
    </row>
    <row r="300" spans="1:19">
      <c r="A300" s="23">
        <v>299</v>
      </c>
      <c r="B300" s="23">
        <v>298</v>
      </c>
      <c r="C300" s="23">
        <v>35</v>
      </c>
      <c r="D300" s="23">
        <v>43</v>
      </c>
      <c r="E300" s="23">
        <v>11100</v>
      </c>
      <c r="F300" s="23">
        <v>35043011100</v>
      </c>
      <c r="G300" s="23">
        <v>111</v>
      </c>
      <c r="H300" s="23" t="s">
        <v>611</v>
      </c>
      <c r="I300" s="23" t="s">
        <v>369</v>
      </c>
      <c r="J300" s="23" t="s">
        <v>370</v>
      </c>
      <c r="K300" s="23">
        <v>561893794</v>
      </c>
      <c r="L300" s="23">
        <v>1242454</v>
      </c>
      <c r="M300" s="23">
        <v>35.314176699999997</v>
      </c>
      <c r="N300" s="23">
        <v>-106.38779649999999</v>
      </c>
      <c r="O300" s="23">
        <v>0</v>
      </c>
      <c r="P300" s="23">
        <v>35043011100</v>
      </c>
      <c r="Q300" s="23">
        <v>48</v>
      </c>
      <c r="R300" s="23">
        <v>1.3385087719702999</v>
      </c>
      <c r="S300" s="23">
        <v>5.5811168504000003E-2</v>
      </c>
    </row>
    <row r="301" spans="1:19">
      <c r="A301" s="23">
        <v>300</v>
      </c>
      <c r="B301" s="23">
        <v>299</v>
      </c>
      <c r="C301" s="23">
        <v>35</v>
      </c>
      <c r="D301" s="23">
        <v>43</v>
      </c>
      <c r="E301" s="23">
        <v>940300</v>
      </c>
      <c r="F301" s="23">
        <v>35043940300</v>
      </c>
      <c r="G301" s="23">
        <v>9403</v>
      </c>
      <c r="H301" s="23" t="s">
        <v>612</v>
      </c>
      <c r="I301" s="23" t="s">
        <v>369</v>
      </c>
      <c r="J301" s="23" t="s">
        <v>370</v>
      </c>
      <c r="K301" s="23">
        <v>1987378</v>
      </c>
      <c r="L301" s="23">
        <v>0</v>
      </c>
      <c r="M301" s="23">
        <v>35.850777399999998</v>
      </c>
      <c r="N301" s="23">
        <v>-106.25747699999999</v>
      </c>
      <c r="O301" s="23">
        <v>0</v>
      </c>
      <c r="P301" s="23">
        <v>35043940300</v>
      </c>
      <c r="R301" s="23">
        <v>8.4071488518876997E-2</v>
      </c>
      <c r="S301" s="23">
        <v>1.9828041049999999E-4</v>
      </c>
    </row>
    <row r="302" spans="1:19">
      <c r="A302" s="23">
        <v>301</v>
      </c>
      <c r="B302" s="23">
        <v>300</v>
      </c>
      <c r="C302" s="23">
        <v>35</v>
      </c>
      <c r="D302" s="23">
        <v>43</v>
      </c>
      <c r="E302" s="23">
        <v>10705</v>
      </c>
      <c r="F302" s="23">
        <v>35043010705</v>
      </c>
      <c r="G302" s="23">
        <v>107.05</v>
      </c>
      <c r="H302" s="23" t="s">
        <v>613</v>
      </c>
      <c r="I302" s="23" t="s">
        <v>369</v>
      </c>
      <c r="J302" s="23" t="s">
        <v>370</v>
      </c>
      <c r="K302" s="23">
        <v>4113610</v>
      </c>
      <c r="L302" s="23">
        <v>0</v>
      </c>
      <c r="M302" s="23">
        <v>35.256460199999999</v>
      </c>
      <c r="N302" s="23">
        <v>-106.689627</v>
      </c>
      <c r="O302" s="23">
        <v>0</v>
      </c>
      <c r="P302" s="23">
        <v>35043010705</v>
      </c>
      <c r="Q302" s="23">
        <v>83</v>
      </c>
      <c r="R302" s="23">
        <v>9.1113613589098003E-2</v>
      </c>
      <c r="S302" s="23">
        <v>4.074379275E-4</v>
      </c>
    </row>
    <row r="303" spans="1:19">
      <c r="A303" s="23">
        <v>302</v>
      </c>
      <c r="B303" s="23">
        <v>301</v>
      </c>
      <c r="C303" s="23">
        <v>35</v>
      </c>
      <c r="D303" s="23">
        <v>43</v>
      </c>
      <c r="E303" s="23">
        <v>10716</v>
      </c>
      <c r="F303" s="23">
        <v>35043010716</v>
      </c>
      <c r="G303" s="23">
        <v>107.16</v>
      </c>
      <c r="H303" s="23" t="s">
        <v>614</v>
      </c>
      <c r="I303" s="23" t="s">
        <v>369</v>
      </c>
      <c r="J303" s="23" t="s">
        <v>370</v>
      </c>
      <c r="K303" s="23">
        <v>5213314</v>
      </c>
      <c r="L303" s="23">
        <v>0</v>
      </c>
      <c r="M303" s="23">
        <v>35.240355000000001</v>
      </c>
      <c r="N303" s="23">
        <v>-106.6478838</v>
      </c>
      <c r="O303" s="23">
        <v>0</v>
      </c>
      <c r="P303" s="23">
        <v>35043010716</v>
      </c>
      <c r="Q303" s="23">
        <v>141</v>
      </c>
      <c r="R303" s="23">
        <v>0.11187850674590601</v>
      </c>
      <c r="S303" s="23">
        <v>5.1625794450000002E-4</v>
      </c>
    </row>
    <row r="304" spans="1:19">
      <c r="A304" s="23">
        <v>303</v>
      </c>
      <c r="B304" s="23">
        <v>302</v>
      </c>
      <c r="C304" s="23">
        <v>35</v>
      </c>
      <c r="D304" s="23">
        <v>43</v>
      </c>
      <c r="E304" s="23">
        <v>10714</v>
      </c>
      <c r="F304" s="23">
        <v>35043010714</v>
      </c>
      <c r="G304" s="23">
        <v>107.14</v>
      </c>
      <c r="H304" s="23" t="s">
        <v>615</v>
      </c>
      <c r="I304" s="23" t="s">
        <v>369</v>
      </c>
      <c r="J304" s="23" t="s">
        <v>370</v>
      </c>
      <c r="K304" s="23">
        <v>3533976</v>
      </c>
      <c r="L304" s="23">
        <v>0</v>
      </c>
      <c r="M304" s="23">
        <v>35.252912799999997</v>
      </c>
      <c r="N304" s="23">
        <v>-106.6633051</v>
      </c>
      <c r="O304" s="23">
        <v>0</v>
      </c>
      <c r="P304" s="23">
        <v>35043010714</v>
      </c>
      <c r="Q304" s="23">
        <v>59</v>
      </c>
      <c r="R304" s="23">
        <v>9.5167893281696003E-2</v>
      </c>
      <c r="S304" s="23">
        <v>3.50011898E-4</v>
      </c>
    </row>
    <row r="305" spans="1:19">
      <c r="A305" s="23">
        <v>304</v>
      </c>
      <c r="B305" s="23">
        <v>303</v>
      </c>
      <c r="C305" s="23">
        <v>35</v>
      </c>
      <c r="D305" s="23">
        <v>43</v>
      </c>
      <c r="E305" s="23">
        <v>10712</v>
      </c>
      <c r="F305" s="23">
        <v>35043010712</v>
      </c>
      <c r="G305" s="23">
        <v>107.12</v>
      </c>
      <c r="H305" s="23" t="s">
        <v>616</v>
      </c>
      <c r="I305" s="23" t="s">
        <v>369</v>
      </c>
      <c r="J305" s="23" t="s">
        <v>370</v>
      </c>
      <c r="K305" s="23">
        <v>3903295</v>
      </c>
      <c r="L305" s="23">
        <v>0</v>
      </c>
      <c r="M305" s="23">
        <v>35.2527081</v>
      </c>
      <c r="N305" s="23">
        <v>-106.70512770000001</v>
      </c>
      <c r="O305" s="23">
        <v>0</v>
      </c>
      <c r="P305" s="23">
        <v>35043010712</v>
      </c>
      <c r="Q305" s="23">
        <v>75</v>
      </c>
      <c r="R305" s="23">
        <v>8.6522613975698007E-2</v>
      </c>
      <c r="S305" s="23">
        <v>3.8658963099999998E-4</v>
      </c>
    </row>
    <row r="306" spans="1:19">
      <c r="A306" s="23">
        <v>305</v>
      </c>
      <c r="B306" s="23">
        <v>304</v>
      </c>
      <c r="C306" s="23">
        <v>35</v>
      </c>
      <c r="D306" s="23">
        <v>43</v>
      </c>
      <c r="E306" s="23">
        <v>10602</v>
      </c>
      <c r="F306" s="23">
        <v>35043010602</v>
      </c>
      <c r="G306" s="23">
        <v>106.02</v>
      </c>
      <c r="H306" s="23" t="s">
        <v>617</v>
      </c>
      <c r="I306" s="23" t="s">
        <v>369</v>
      </c>
      <c r="J306" s="23" t="s">
        <v>370</v>
      </c>
      <c r="K306" s="23">
        <v>11354702</v>
      </c>
      <c r="L306" s="23">
        <v>5960</v>
      </c>
      <c r="M306" s="23">
        <v>35.247369800000001</v>
      </c>
      <c r="N306" s="23">
        <v>-106.629784</v>
      </c>
      <c r="O306" s="23">
        <v>0</v>
      </c>
      <c r="P306" s="23">
        <v>35043010602</v>
      </c>
      <c r="Q306" s="23">
        <v>32</v>
      </c>
      <c r="R306" s="23">
        <v>0.19098241677897601</v>
      </c>
      <c r="S306" s="23">
        <v>1.1250529654999999E-3</v>
      </c>
    </row>
    <row r="307" spans="1:19">
      <c r="A307" s="23">
        <v>306</v>
      </c>
      <c r="B307" s="23">
        <v>305</v>
      </c>
      <c r="C307" s="23">
        <v>35</v>
      </c>
      <c r="D307" s="23">
        <v>43</v>
      </c>
      <c r="E307" s="23">
        <v>10703</v>
      </c>
      <c r="F307" s="23">
        <v>35043010703</v>
      </c>
      <c r="G307" s="23">
        <v>107.03</v>
      </c>
      <c r="H307" s="23" t="s">
        <v>618</v>
      </c>
      <c r="I307" s="23" t="s">
        <v>369</v>
      </c>
      <c r="J307" s="23" t="s">
        <v>370</v>
      </c>
      <c r="K307" s="23">
        <v>19165138</v>
      </c>
      <c r="L307" s="23">
        <v>0</v>
      </c>
      <c r="M307" s="23">
        <v>35.275472999999998</v>
      </c>
      <c r="N307" s="23">
        <v>-106.6455076</v>
      </c>
      <c r="O307" s="23">
        <v>0</v>
      </c>
      <c r="P307" s="23">
        <v>35043010703</v>
      </c>
      <c r="Q307" s="23">
        <v>111</v>
      </c>
      <c r="R307" s="23">
        <v>0.19724174539324801</v>
      </c>
      <c r="S307" s="23">
        <v>1.89867345E-3</v>
      </c>
    </row>
    <row r="308" spans="1:19">
      <c r="A308" s="23">
        <v>307</v>
      </c>
      <c r="B308" s="23">
        <v>306</v>
      </c>
      <c r="C308" s="23">
        <v>35</v>
      </c>
      <c r="D308" s="23">
        <v>43</v>
      </c>
      <c r="E308" s="23">
        <v>10601</v>
      </c>
      <c r="F308" s="23">
        <v>35043010601</v>
      </c>
      <c r="G308" s="23">
        <v>106.01</v>
      </c>
      <c r="H308" s="23" t="s">
        <v>619</v>
      </c>
      <c r="I308" s="23" t="s">
        <v>369</v>
      </c>
      <c r="J308" s="23" t="s">
        <v>370</v>
      </c>
      <c r="K308" s="23">
        <v>15913734</v>
      </c>
      <c r="L308" s="23">
        <v>740091</v>
      </c>
      <c r="M308" s="23">
        <v>35.233083800000003</v>
      </c>
      <c r="N308" s="23">
        <v>-106.61685679999999</v>
      </c>
      <c r="O308" s="23">
        <v>0</v>
      </c>
      <c r="P308" s="23">
        <v>35043010601</v>
      </c>
      <c r="Q308" s="23">
        <v>42</v>
      </c>
      <c r="R308" s="23">
        <v>0.24287160173467101</v>
      </c>
      <c r="S308" s="23">
        <v>1.6490139005E-3</v>
      </c>
    </row>
    <row r="309" spans="1:19">
      <c r="A309" s="23">
        <v>308</v>
      </c>
      <c r="B309" s="23">
        <v>307</v>
      </c>
      <c r="C309" s="23">
        <v>35</v>
      </c>
      <c r="D309" s="23">
        <v>43</v>
      </c>
      <c r="E309" s="23">
        <v>940600</v>
      </c>
      <c r="F309" s="23">
        <v>35043940600</v>
      </c>
      <c r="G309" s="23">
        <v>9406</v>
      </c>
      <c r="H309" s="23" t="s">
        <v>606</v>
      </c>
      <c r="I309" s="23" t="s">
        <v>369</v>
      </c>
      <c r="J309" s="23" t="s">
        <v>370</v>
      </c>
      <c r="K309" s="23">
        <v>174989868</v>
      </c>
      <c r="L309" s="23">
        <v>13020</v>
      </c>
      <c r="M309" s="23">
        <v>35.608666100000001</v>
      </c>
      <c r="N309" s="23">
        <v>-106.7446803</v>
      </c>
      <c r="O309" s="23">
        <v>0</v>
      </c>
      <c r="P309" s="23">
        <v>35043940600</v>
      </c>
      <c r="Q309" s="23">
        <v>31</v>
      </c>
      <c r="R309" s="23">
        <v>0.65385622279233002</v>
      </c>
      <c r="S309" s="23">
        <v>1.7407676986000001E-2</v>
      </c>
    </row>
    <row r="310" spans="1:19">
      <c r="A310" s="23">
        <v>309</v>
      </c>
      <c r="B310" s="23">
        <v>308</v>
      </c>
      <c r="C310" s="23">
        <v>35</v>
      </c>
      <c r="D310" s="23">
        <v>43</v>
      </c>
      <c r="E310" s="23">
        <v>10503</v>
      </c>
      <c r="F310" s="23">
        <v>35043010503</v>
      </c>
      <c r="G310" s="23">
        <v>105.03</v>
      </c>
      <c r="H310" s="23" t="s">
        <v>620</v>
      </c>
      <c r="I310" s="23" t="s">
        <v>369</v>
      </c>
      <c r="J310" s="23" t="s">
        <v>370</v>
      </c>
      <c r="K310" s="23">
        <v>6469103</v>
      </c>
      <c r="L310" s="23">
        <v>116610</v>
      </c>
      <c r="M310" s="23">
        <v>35.319743600000002</v>
      </c>
      <c r="N310" s="23">
        <v>-106.5401804</v>
      </c>
      <c r="O310" s="23">
        <v>0</v>
      </c>
      <c r="P310" s="23">
        <v>35043010503</v>
      </c>
      <c r="Q310" s="23">
        <v>71</v>
      </c>
      <c r="R310" s="23">
        <v>0.142647879575307</v>
      </c>
      <c r="S310" s="23">
        <v>6.5277918199999996E-4</v>
      </c>
    </row>
    <row r="311" spans="1:19">
      <c r="A311" s="23">
        <v>310</v>
      </c>
      <c r="B311" s="23">
        <v>309</v>
      </c>
      <c r="C311" s="23">
        <v>35</v>
      </c>
      <c r="D311" s="23">
        <v>43</v>
      </c>
      <c r="E311" s="23">
        <v>10713</v>
      </c>
      <c r="F311" s="23">
        <v>35043010713</v>
      </c>
      <c r="G311" s="23">
        <v>107.13</v>
      </c>
      <c r="H311" s="23" t="s">
        <v>621</v>
      </c>
      <c r="I311" s="23" t="s">
        <v>369</v>
      </c>
      <c r="J311" s="23" t="s">
        <v>370</v>
      </c>
      <c r="K311" s="23">
        <v>4867102</v>
      </c>
      <c r="L311" s="23">
        <v>0</v>
      </c>
      <c r="M311" s="23">
        <v>35.2485103</v>
      </c>
      <c r="N311" s="23">
        <v>-106.73221479999999</v>
      </c>
      <c r="O311" s="23">
        <v>0</v>
      </c>
      <c r="P311" s="23">
        <v>35043010713</v>
      </c>
      <c r="Q311" s="23">
        <v>74</v>
      </c>
      <c r="R311" s="23">
        <v>0.123760401124042</v>
      </c>
      <c r="S311" s="23">
        <v>4.8202155250000003E-4</v>
      </c>
    </row>
    <row r="312" spans="1:19">
      <c r="A312" s="23">
        <v>311</v>
      </c>
      <c r="B312" s="23">
        <v>310</v>
      </c>
      <c r="C312" s="23">
        <v>35</v>
      </c>
      <c r="D312" s="23">
        <v>43</v>
      </c>
      <c r="E312" s="23">
        <v>10715</v>
      </c>
      <c r="F312" s="23">
        <v>35043010715</v>
      </c>
      <c r="G312" s="23">
        <v>107.15</v>
      </c>
      <c r="H312" s="23" t="s">
        <v>622</v>
      </c>
      <c r="I312" s="23" t="s">
        <v>369</v>
      </c>
      <c r="J312" s="23" t="s">
        <v>370</v>
      </c>
      <c r="K312" s="23">
        <v>2357525</v>
      </c>
      <c r="L312" s="23">
        <v>0</v>
      </c>
      <c r="M312" s="23">
        <v>35.246897799999999</v>
      </c>
      <c r="N312" s="23">
        <v>-106.6772028</v>
      </c>
      <c r="O312" s="23">
        <v>0</v>
      </c>
      <c r="P312" s="23">
        <v>35043010715</v>
      </c>
      <c r="Q312" s="23">
        <v>46</v>
      </c>
      <c r="R312" s="23">
        <v>0.10138049629431301</v>
      </c>
      <c r="S312" s="23">
        <v>2.3348170600000001E-4</v>
      </c>
    </row>
    <row r="313" spans="1:19">
      <c r="A313" s="23">
        <v>312</v>
      </c>
      <c r="B313" s="23">
        <v>311</v>
      </c>
      <c r="C313" s="23">
        <v>35</v>
      </c>
      <c r="D313" s="23">
        <v>43</v>
      </c>
      <c r="E313" s="23">
        <v>10718</v>
      </c>
      <c r="F313" s="23">
        <v>35043010718</v>
      </c>
      <c r="G313" s="23">
        <v>107.18</v>
      </c>
      <c r="H313" s="23" t="s">
        <v>623</v>
      </c>
      <c r="I313" s="23" t="s">
        <v>369</v>
      </c>
      <c r="J313" s="23" t="s">
        <v>370</v>
      </c>
      <c r="K313" s="23">
        <v>66645608</v>
      </c>
      <c r="L313" s="23">
        <v>3365</v>
      </c>
      <c r="M313" s="23">
        <v>35.313162900000002</v>
      </c>
      <c r="N313" s="23">
        <v>-106.6469902</v>
      </c>
      <c r="O313" s="23">
        <v>0</v>
      </c>
      <c r="P313" s="23">
        <v>35043010718</v>
      </c>
      <c r="Q313" s="23">
        <v>109</v>
      </c>
      <c r="R313" s="23">
        <v>0.40421088885469703</v>
      </c>
      <c r="S313" s="23">
        <v>6.606194028E-3</v>
      </c>
    </row>
    <row r="314" spans="1:19">
      <c r="A314" s="23">
        <v>313</v>
      </c>
      <c r="B314" s="23">
        <v>312</v>
      </c>
      <c r="C314" s="23">
        <v>35</v>
      </c>
      <c r="D314" s="23">
        <v>43</v>
      </c>
      <c r="E314" s="23">
        <v>10722</v>
      </c>
      <c r="F314" s="23">
        <v>35043010722</v>
      </c>
      <c r="G314" s="23">
        <v>107.22</v>
      </c>
      <c r="H314" s="23" t="s">
        <v>624</v>
      </c>
      <c r="I314" s="23" t="s">
        <v>369</v>
      </c>
      <c r="J314" s="23" t="s">
        <v>370</v>
      </c>
      <c r="K314" s="23">
        <v>61744257</v>
      </c>
      <c r="L314" s="23">
        <v>6981</v>
      </c>
      <c r="M314" s="23">
        <v>35.266502500000001</v>
      </c>
      <c r="N314" s="23">
        <v>-106.7525965</v>
      </c>
      <c r="O314" s="23">
        <v>0</v>
      </c>
      <c r="P314" s="23">
        <v>35043010722</v>
      </c>
      <c r="Q314" s="23">
        <v>132</v>
      </c>
      <c r="R314" s="23">
        <v>0.42630538545466001</v>
      </c>
      <c r="S314" s="23">
        <v>6.1175453919999996E-3</v>
      </c>
    </row>
    <row r="315" spans="1:19">
      <c r="A315" s="23">
        <v>314</v>
      </c>
      <c r="B315" s="23">
        <v>313</v>
      </c>
      <c r="C315" s="23">
        <v>35</v>
      </c>
      <c r="D315" s="23">
        <v>43</v>
      </c>
      <c r="E315" s="23">
        <v>10720</v>
      </c>
      <c r="F315" s="23">
        <v>35043010720</v>
      </c>
      <c r="G315" s="23">
        <v>107.2</v>
      </c>
      <c r="H315" s="23" t="s">
        <v>625</v>
      </c>
      <c r="I315" s="23" t="s">
        <v>369</v>
      </c>
      <c r="J315" s="23" t="s">
        <v>370</v>
      </c>
      <c r="K315" s="23">
        <v>16385322</v>
      </c>
      <c r="L315" s="23">
        <v>12833</v>
      </c>
      <c r="M315" s="23">
        <v>35.232885400000001</v>
      </c>
      <c r="N315" s="23">
        <v>-106.7117767</v>
      </c>
      <c r="O315" s="23">
        <v>0</v>
      </c>
      <c r="P315" s="23">
        <v>35043010720</v>
      </c>
      <c r="Q315" s="23">
        <v>160</v>
      </c>
      <c r="R315" s="23">
        <v>0.18827169776685601</v>
      </c>
      <c r="S315" s="23">
        <v>1.6236638369999999E-3</v>
      </c>
    </row>
    <row r="316" spans="1:19">
      <c r="A316" s="23">
        <v>315</v>
      </c>
      <c r="B316" s="23">
        <v>314</v>
      </c>
      <c r="C316" s="23">
        <v>35</v>
      </c>
      <c r="D316" s="23">
        <v>43</v>
      </c>
      <c r="E316" s="23">
        <v>10717</v>
      </c>
      <c r="F316" s="23">
        <v>35043010717</v>
      </c>
      <c r="G316" s="23">
        <v>107.17</v>
      </c>
      <c r="H316" s="23" t="s">
        <v>626</v>
      </c>
      <c r="I316" s="23" t="s">
        <v>369</v>
      </c>
      <c r="J316" s="23" t="s">
        <v>370</v>
      </c>
      <c r="K316" s="23">
        <v>12922841</v>
      </c>
      <c r="L316" s="23">
        <v>5433</v>
      </c>
      <c r="M316" s="23">
        <v>35.347341999999998</v>
      </c>
      <c r="N316" s="23">
        <v>-106.61353339999999</v>
      </c>
      <c r="O316" s="23">
        <v>0</v>
      </c>
      <c r="P316" s="23">
        <v>35043010717</v>
      </c>
      <c r="Q316" s="23">
        <v>201</v>
      </c>
      <c r="R316" s="23">
        <v>0.25079689640792002</v>
      </c>
      <c r="S316" s="23">
        <v>1.2819154589999999E-3</v>
      </c>
    </row>
    <row r="317" spans="1:19">
      <c r="A317" s="23">
        <v>316</v>
      </c>
      <c r="B317" s="23">
        <v>315</v>
      </c>
      <c r="C317" s="23">
        <v>35</v>
      </c>
      <c r="D317" s="23">
        <v>43</v>
      </c>
      <c r="E317" s="23">
        <v>10719</v>
      </c>
      <c r="F317" s="23">
        <v>35043010719</v>
      </c>
      <c r="G317" s="23">
        <v>107.19</v>
      </c>
      <c r="H317" s="23" t="s">
        <v>627</v>
      </c>
      <c r="I317" s="23" t="s">
        <v>369</v>
      </c>
      <c r="J317" s="23" t="s">
        <v>370</v>
      </c>
      <c r="K317" s="23">
        <v>4281273</v>
      </c>
      <c r="L317" s="23">
        <v>0</v>
      </c>
      <c r="M317" s="23">
        <v>35.230406600000002</v>
      </c>
      <c r="N317" s="23">
        <v>-106.6680837</v>
      </c>
      <c r="O317" s="23">
        <v>0</v>
      </c>
      <c r="P317" s="23">
        <v>35043010719</v>
      </c>
      <c r="Q317" s="23">
        <v>45</v>
      </c>
      <c r="R317" s="23">
        <v>8.3367733359770005E-2</v>
      </c>
      <c r="S317" s="23">
        <v>4.2391027399999999E-4</v>
      </c>
    </row>
    <row r="318" spans="1:19">
      <c r="A318" s="23">
        <v>317</v>
      </c>
      <c r="B318" s="23">
        <v>316</v>
      </c>
      <c r="C318" s="23">
        <v>35</v>
      </c>
      <c r="D318" s="23">
        <v>43</v>
      </c>
      <c r="E318" s="23">
        <v>10721</v>
      </c>
      <c r="F318" s="23">
        <v>35043010721</v>
      </c>
      <c r="G318" s="23">
        <v>107.21</v>
      </c>
      <c r="H318" s="23" t="s">
        <v>628</v>
      </c>
      <c r="I318" s="23" t="s">
        <v>369</v>
      </c>
      <c r="J318" s="23" t="s">
        <v>370</v>
      </c>
      <c r="K318" s="23">
        <v>4586565</v>
      </c>
      <c r="L318" s="23">
        <v>0</v>
      </c>
      <c r="M318" s="23">
        <v>35.294822699999997</v>
      </c>
      <c r="N318" s="23">
        <v>-106.706728</v>
      </c>
      <c r="O318" s="23">
        <v>0</v>
      </c>
      <c r="P318" s="23">
        <v>35043010721</v>
      </c>
      <c r="Q318" s="23">
        <v>63</v>
      </c>
      <c r="R318" s="23">
        <v>8.8634999918634993E-2</v>
      </c>
      <c r="S318" s="23">
        <v>4.5449364350000002E-4</v>
      </c>
    </row>
    <row r="319" spans="1:19">
      <c r="A319" s="23">
        <v>318</v>
      </c>
      <c r="B319" s="23">
        <v>317</v>
      </c>
      <c r="C319" s="23">
        <v>35</v>
      </c>
      <c r="D319" s="23">
        <v>43</v>
      </c>
      <c r="E319" s="23">
        <v>10723</v>
      </c>
      <c r="F319" s="23">
        <v>35043010723</v>
      </c>
      <c r="G319" s="23">
        <v>107.23</v>
      </c>
      <c r="H319" s="23" t="s">
        <v>629</v>
      </c>
      <c r="I319" s="23" t="s">
        <v>369</v>
      </c>
      <c r="J319" s="23" t="s">
        <v>370</v>
      </c>
      <c r="K319" s="23">
        <v>181079020</v>
      </c>
      <c r="L319" s="23">
        <v>0</v>
      </c>
      <c r="M319" s="23">
        <v>35.362326899999999</v>
      </c>
      <c r="N319" s="23">
        <v>-106.7759557</v>
      </c>
      <c r="O319" s="23">
        <v>0</v>
      </c>
      <c r="P319" s="23">
        <v>35043010723</v>
      </c>
      <c r="Q319" s="23">
        <v>162</v>
      </c>
      <c r="R319" s="23">
        <v>0.71317000991549395</v>
      </c>
      <c r="S319" s="23">
        <v>1.7958264521000002E-2</v>
      </c>
    </row>
    <row r="320" spans="1:19">
      <c r="A320" s="23">
        <v>319</v>
      </c>
      <c r="B320" s="23">
        <v>318</v>
      </c>
      <c r="C320" s="23">
        <v>35</v>
      </c>
      <c r="D320" s="23">
        <v>43</v>
      </c>
      <c r="E320" s="23">
        <v>11200</v>
      </c>
      <c r="F320" s="23">
        <v>35043011200</v>
      </c>
      <c r="G320" s="23">
        <v>112</v>
      </c>
      <c r="H320" s="23" t="s">
        <v>630</v>
      </c>
      <c r="I320" s="23" t="s">
        <v>369</v>
      </c>
      <c r="J320" s="23" t="s">
        <v>370</v>
      </c>
      <c r="K320" s="23">
        <v>1794439630</v>
      </c>
      <c r="L320" s="23">
        <v>326391</v>
      </c>
      <c r="M320" s="23">
        <v>35.772175300000001</v>
      </c>
      <c r="N320" s="23">
        <v>-106.701573</v>
      </c>
      <c r="O320" s="23">
        <v>0</v>
      </c>
      <c r="P320" s="23">
        <v>35043011200</v>
      </c>
      <c r="Q320" s="23">
        <v>123</v>
      </c>
      <c r="R320" s="23">
        <v>3.5104268999683601</v>
      </c>
      <c r="S320" s="23">
        <v>0.178897400901499</v>
      </c>
    </row>
    <row r="321" spans="1:19">
      <c r="A321" s="23">
        <v>320</v>
      </c>
      <c r="B321" s="23">
        <v>319</v>
      </c>
      <c r="C321" s="23">
        <v>35</v>
      </c>
      <c r="D321" s="23">
        <v>43</v>
      </c>
      <c r="E321" s="23">
        <v>940900</v>
      </c>
      <c r="F321" s="23">
        <v>35043940900</v>
      </c>
      <c r="G321" s="23">
        <v>9409</v>
      </c>
      <c r="H321" s="23" t="s">
        <v>631</v>
      </c>
      <c r="I321" s="23" t="s">
        <v>369</v>
      </c>
      <c r="J321" s="23" t="s">
        <v>370</v>
      </c>
      <c r="K321" s="23">
        <v>1775756302</v>
      </c>
      <c r="L321" s="23">
        <v>274881</v>
      </c>
      <c r="M321" s="23">
        <v>36.017660499999998</v>
      </c>
      <c r="N321" s="23">
        <v>-107.330207</v>
      </c>
      <c r="O321" s="23">
        <v>0</v>
      </c>
      <c r="P321" s="23">
        <v>35043940900</v>
      </c>
      <c r="Q321" s="23">
        <v>56</v>
      </c>
      <c r="R321" s="23">
        <v>2.8477662713738798</v>
      </c>
      <c r="S321" s="23">
        <v>0.17757988712549899</v>
      </c>
    </row>
    <row r="322" spans="1:19">
      <c r="A322" s="23">
        <v>321</v>
      </c>
      <c r="B322" s="23">
        <v>320</v>
      </c>
      <c r="C322" s="23">
        <v>35</v>
      </c>
      <c r="D322" s="23">
        <v>43</v>
      </c>
      <c r="E322" s="23">
        <v>11000</v>
      </c>
      <c r="F322" s="23">
        <v>35043011000</v>
      </c>
      <c r="G322" s="23">
        <v>110</v>
      </c>
      <c r="H322" s="23" t="s">
        <v>632</v>
      </c>
      <c r="I322" s="23" t="s">
        <v>369</v>
      </c>
      <c r="J322" s="23" t="s">
        <v>370</v>
      </c>
      <c r="K322" s="23">
        <v>1195703973</v>
      </c>
      <c r="L322" s="23">
        <v>7109557</v>
      </c>
      <c r="M322" s="23">
        <v>35.636538899999998</v>
      </c>
      <c r="N322" s="23">
        <v>-106.4682636</v>
      </c>
      <c r="O322" s="23">
        <v>0</v>
      </c>
      <c r="P322" s="23">
        <v>35043011000</v>
      </c>
      <c r="Q322" s="23">
        <v>52</v>
      </c>
      <c r="R322" s="23">
        <v>2.3617458872788002</v>
      </c>
      <c r="S322" s="23">
        <v>0.119652033899</v>
      </c>
    </row>
    <row r="323" spans="1:19">
      <c r="A323" s="23">
        <v>322</v>
      </c>
      <c r="B323" s="23">
        <v>321</v>
      </c>
      <c r="C323" s="23">
        <v>35</v>
      </c>
      <c r="D323" s="23">
        <v>5</v>
      </c>
      <c r="E323" s="23">
        <v>1200</v>
      </c>
      <c r="F323" s="23">
        <v>35005001200</v>
      </c>
      <c r="G323" s="23">
        <v>12</v>
      </c>
      <c r="H323" s="23" t="s">
        <v>520</v>
      </c>
      <c r="I323" s="23" t="s">
        <v>369</v>
      </c>
      <c r="J323" s="23" t="s">
        <v>370</v>
      </c>
      <c r="K323" s="23">
        <v>5602073969</v>
      </c>
      <c r="L323" s="23">
        <v>9289341</v>
      </c>
      <c r="M323" s="23">
        <v>33.5791684</v>
      </c>
      <c r="N323" s="23">
        <v>-104.04117239999999</v>
      </c>
      <c r="O323" s="23">
        <v>0</v>
      </c>
      <c r="P323" s="23">
        <v>35005001200</v>
      </c>
      <c r="Q323" s="23">
        <v>66</v>
      </c>
      <c r="R323" s="23">
        <v>4.2161181156966903</v>
      </c>
      <c r="S323" s="23">
        <v>0.54493380916599599</v>
      </c>
    </row>
    <row r="324" spans="1:19">
      <c r="A324" s="23">
        <v>323</v>
      </c>
      <c r="B324" s="23">
        <v>322</v>
      </c>
      <c r="C324" s="23">
        <v>35</v>
      </c>
      <c r="D324" s="23">
        <v>5</v>
      </c>
      <c r="E324" s="23">
        <v>1400</v>
      </c>
      <c r="F324" s="23">
        <v>35005001400</v>
      </c>
      <c r="G324" s="23">
        <v>14</v>
      </c>
      <c r="H324" s="23" t="s">
        <v>509</v>
      </c>
      <c r="I324" s="23" t="s">
        <v>369</v>
      </c>
      <c r="J324" s="23" t="s">
        <v>370</v>
      </c>
      <c r="K324" s="23">
        <v>1552751277</v>
      </c>
      <c r="L324" s="23">
        <v>3729691</v>
      </c>
      <c r="M324" s="23">
        <v>33.043886999999998</v>
      </c>
      <c r="N324" s="23">
        <v>-104.2267095</v>
      </c>
      <c r="O324" s="23">
        <v>0</v>
      </c>
      <c r="P324" s="23">
        <v>35005001400</v>
      </c>
      <c r="Q324" s="23">
        <v>87</v>
      </c>
      <c r="R324" s="23">
        <v>2.6179671207403299</v>
      </c>
      <c r="S324" s="23">
        <v>0.150244657999003</v>
      </c>
    </row>
    <row r="325" spans="1:19">
      <c r="A325" s="23">
        <v>324</v>
      </c>
      <c r="B325" s="23">
        <v>323</v>
      </c>
      <c r="C325" s="23">
        <v>35</v>
      </c>
      <c r="D325" s="23">
        <v>5</v>
      </c>
      <c r="E325" s="23">
        <v>300</v>
      </c>
      <c r="F325" s="23">
        <v>35005000300</v>
      </c>
      <c r="G325" s="23">
        <v>3</v>
      </c>
      <c r="H325" s="23" t="s">
        <v>429</v>
      </c>
      <c r="I325" s="23" t="s">
        <v>369</v>
      </c>
      <c r="J325" s="23" t="s">
        <v>370</v>
      </c>
      <c r="K325" s="23">
        <v>11472403</v>
      </c>
      <c r="L325" s="23">
        <v>17187</v>
      </c>
      <c r="M325" s="23">
        <v>33.411448</v>
      </c>
      <c r="N325" s="23">
        <v>-104.5367356</v>
      </c>
      <c r="O325" s="23">
        <v>0</v>
      </c>
      <c r="P325" s="23">
        <v>35005000300</v>
      </c>
      <c r="Q325" s="23">
        <v>297</v>
      </c>
      <c r="R325" s="23">
        <v>0.152234145281362</v>
      </c>
      <c r="S325" s="23">
        <v>1.1136919235E-3</v>
      </c>
    </row>
    <row r="326" spans="1:19">
      <c r="A326" s="23">
        <v>325</v>
      </c>
      <c r="B326" s="23">
        <v>324</v>
      </c>
      <c r="C326" s="23">
        <v>35</v>
      </c>
      <c r="D326" s="23">
        <v>5</v>
      </c>
      <c r="E326" s="23">
        <v>400</v>
      </c>
      <c r="F326" s="23">
        <v>35005000400</v>
      </c>
      <c r="G326" s="23">
        <v>4</v>
      </c>
      <c r="H326" s="23" t="s">
        <v>430</v>
      </c>
      <c r="I326" s="23" t="s">
        <v>369</v>
      </c>
      <c r="J326" s="23" t="s">
        <v>370</v>
      </c>
      <c r="K326" s="23">
        <v>16765503</v>
      </c>
      <c r="L326" s="23">
        <v>142549</v>
      </c>
      <c r="M326" s="23">
        <v>33.408593500000002</v>
      </c>
      <c r="N326" s="23">
        <v>-104.49353600000001</v>
      </c>
      <c r="O326" s="23">
        <v>0</v>
      </c>
      <c r="P326" s="23">
        <v>35005000400</v>
      </c>
      <c r="Q326" s="23">
        <v>201</v>
      </c>
      <c r="R326" s="23">
        <v>0.19303606034708801</v>
      </c>
      <c r="S326" s="23">
        <v>1.6388511789999999E-3</v>
      </c>
    </row>
    <row r="327" spans="1:19">
      <c r="A327" s="23">
        <v>326</v>
      </c>
      <c r="B327" s="23">
        <v>325</v>
      </c>
      <c r="C327" s="23">
        <v>35</v>
      </c>
      <c r="D327" s="23">
        <v>5</v>
      </c>
      <c r="E327" s="23">
        <v>700</v>
      </c>
      <c r="F327" s="23">
        <v>35005000700</v>
      </c>
      <c r="G327" s="23">
        <v>7</v>
      </c>
      <c r="H327" s="23" t="s">
        <v>387</v>
      </c>
      <c r="I327" s="23" t="s">
        <v>369</v>
      </c>
      <c r="J327" s="23" t="s">
        <v>370</v>
      </c>
      <c r="K327" s="23">
        <v>9833234</v>
      </c>
      <c r="L327" s="23">
        <v>1314</v>
      </c>
      <c r="M327" s="23">
        <v>33.352918500000001</v>
      </c>
      <c r="N327" s="23">
        <v>-104.52505909999999</v>
      </c>
      <c r="O327" s="23">
        <v>0</v>
      </c>
      <c r="P327" s="23">
        <v>35005000700</v>
      </c>
      <c r="Q327" s="23">
        <v>278</v>
      </c>
      <c r="R327" s="23">
        <v>0.14629947880631899</v>
      </c>
      <c r="S327" s="23">
        <v>9.52628316E-4</v>
      </c>
    </row>
    <row r="328" spans="1:19">
      <c r="A328" s="23">
        <v>327</v>
      </c>
      <c r="B328" s="23">
        <v>326</v>
      </c>
      <c r="C328" s="23">
        <v>35</v>
      </c>
      <c r="D328" s="23">
        <v>5</v>
      </c>
      <c r="E328" s="23">
        <v>900</v>
      </c>
      <c r="F328" s="23">
        <v>35005000900</v>
      </c>
      <c r="G328" s="23">
        <v>9</v>
      </c>
      <c r="H328" s="23" t="s">
        <v>416</v>
      </c>
      <c r="I328" s="23" t="s">
        <v>369</v>
      </c>
      <c r="J328" s="23" t="s">
        <v>370</v>
      </c>
      <c r="K328" s="23">
        <v>16170862</v>
      </c>
      <c r="L328" s="23">
        <v>7073</v>
      </c>
      <c r="M328" s="23">
        <v>33.404014400000001</v>
      </c>
      <c r="N328" s="23">
        <v>-104.58178959999999</v>
      </c>
      <c r="O328" s="23">
        <v>0</v>
      </c>
      <c r="P328" s="23">
        <v>35005000900</v>
      </c>
      <c r="Q328" s="23">
        <v>154</v>
      </c>
      <c r="R328" s="23">
        <v>0.159047505705842</v>
      </c>
      <c r="S328" s="23">
        <v>1.5679525925000001E-3</v>
      </c>
    </row>
    <row r="329" spans="1:19">
      <c r="A329" s="23">
        <v>328</v>
      </c>
      <c r="B329" s="23">
        <v>327</v>
      </c>
      <c r="C329" s="23">
        <v>35</v>
      </c>
      <c r="D329" s="23">
        <v>5</v>
      </c>
      <c r="E329" s="23">
        <v>500</v>
      </c>
      <c r="F329" s="23">
        <v>35005000500</v>
      </c>
      <c r="G329" s="23">
        <v>5</v>
      </c>
      <c r="H329" s="23" t="s">
        <v>371</v>
      </c>
      <c r="I329" s="23" t="s">
        <v>369</v>
      </c>
      <c r="J329" s="23" t="s">
        <v>370</v>
      </c>
      <c r="K329" s="23">
        <v>1644829</v>
      </c>
      <c r="L329" s="23">
        <v>0</v>
      </c>
      <c r="M329" s="23">
        <v>33.382855999999997</v>
      </c>
      <c r="N329" s="23">
        <v>-104.5245659</v>
      </c>
      <c r="O329" s="23">
        <v>0</v>
      </c>
      <c r="P329" s="23">
        <v>35005000500</v>
      </c>
      <c r="Q329" s="23">
        <v>115</v>
      </c>
      <c r="R329" s="23">
        <v>5.8023009620131002E-2</v>
      </c>
      <c r="S329" s="23">
        <v>1.5938234050000001E-4</v>
      </c>
    </row>
    <row r="330" spans="1:19">
      <c r="A330" s="23">
        <v>329</v>
      </c>
      <c r="B330" s="23">
        <v>328</v>
      </c>
      <c r="C330" s="23">
        <v>35</v>
      </c>
      <c r="D330" s="23">
        <v>47</v>
      </c>
      <c r="E330" s="23">
        <v>957800</v>
      </c>
      <c r="F330" s="23">
        <v>35047957800</v>
      </c>
      <c r="G330" s="23">
        <v>9578</v>
      </c>
      <c r="H330" s="23" t="s">
        <v>633</v>
      </c>
      <c r="I330" s="23" t="s">
        <v>369</v>
      </c>
      <c r="J330" s="23" t="s">
        <v>370</v>
      </c>
      <c r="K330" s="23">
        <v>12807393</v>
      </c>
      <c r="L330" s="23">
        <v>6746</v>
      </c>
      <c r="M330" s="23">
        <v>35.621869199999999</v>
      </c>
      <c r="N330" s="23">
        <v>-105.23950170000001</v>
      </c>
      <c r="O330" s="23">
        <v>0</v>
      </c>
      <c r="P330" s="23">
        <v>35047957800</v>
      </c>
      <c r="Q330" s="23">
        <v>56</v>
      </c>
      <c r="R330" s="23">
        <v>0.19105425043499499</v>
      </c>
      <c r="S330" s="23">
        <v>1.274861693E-3</v>
      </c>
    </row>
    <row r="331" spans="1:19">
      <c r="A331" s="23">
        <v>330</v>
      </c>
      <c r="B331" s="23">
        <v>329</v>
      </c>
      <c r="C331" s="23">
        <v>35</v>
      </c>
      <c r="D331" s="23">
        <v>47</v>
      </c>
      <c r="E331" s="23">
        <v>957200</v>
      </c>
      <c r="F331" s="23">
        <v>35047957200</v>
      </c>
      <c r="G331" s="23">
        <v>9572</v>
      </c>
      <c r="H331" s="23" t="s">
        <v>634</v>
      </c>
      <c r="I331" s="23" t="s">
        <v>369</v>
      </c>
      <c r="J331" s="23" t="s">
        <v>370</v>
      </c>
      <c r="K331" s="23">
        <v>15739350</v>
      </c>
      <c r="L331" s="23">
        <v>6436</v>
      </c>
      <c r="M331" s="23">
        <v>35.643383100000001</v>
      </c>
      <c r="N331" s="23">
        <v>-105.21768</v>
      </c>
      <c r="O331" s="23">
        <v>0</v>
      </c>
      <c r="P331" s="23">
        <v>35047957200</v>
      </c>
      <c r="Q331" s="23">
        <v>20</v>
      </c>
      <c r="R331" s="23">
        <v>0.18583218838724699</v>
      </c>
      <c r="S331" s="23">
        <v>1.5668750075000001E-3</v>
      </c>
    </row>
    <row r="332" spans="1:19">
      <c r="A332" s="23">
        <v>331</v>
      </c>
      <c r="B332" s="23">
        <v>330</v>
      </c>
      <c r="C332" s="23">
        <v>35</v>
      </c>
      <c r="D332" s="23">
        <v>47</v>
      </c>
      <c r="E332" s="23">
        <v>957300</v>
      </c>
      <c r="F332" s="23">
        <v>35047957300</v>
      </c>
      <c r="G332" s="23">
        <v>9573</v>
      </c>
      <c r="H332" s="23" t="s">
        <v>635</v>
      </c>
      <c r="I332" s="23" t="s">
        <v>369</v>
      </c>
      <c r="J332" s="23" t="s">
        <v>370</v>
      </c>
      <c r="K332" s="23">
        <v>7576830</v>
      </c>
      <c r="L332" s="23">
        <v>0</v>
      </c>
      <c r="M332" s="23">
        <v>35.607280299999999</v>
      </c>
      <c r="N332" s="23">
        <v>-105.2055072</v>
      </c>
      <c r="O332" s="23">
        <v>0</v>
      </c>
      <c r="P332" s="23">
        <v>35047957300</v>
      </c>
      <c r="Q332" s="23">
        <v>26</v>
      </c>
      <c r="R332" s="23">
        <v>0.142475790931057</v>
      </c>
      <c r="S332" s="23">
        <v>7.5367481149999998E-4</v>
      </c>
    </row>
    <row r="333" spans="1:19">
      <c r="A333" s="23">
        <v>332</v>
      </c>
      <c r="B333" s="23">
        <v>331</v>
      </c>
      <c r="C333" s="23">
        <v>35</v>
      </c>
      <c r="D333" s="23">
        <v>5</v>
      </c>
      <c r="E333" s="23">
        <v>600</v>
      </c>
      <c r="F333" s="23">
        <v>35005000600</v>
      </c>
      <c r="G333" s="23">
        <v>6</v>
      </c>
      <c r="H333" s="23" t="s">
        <v>431</v>
      </c>
      <c r="I333" s="23" t="s">
        <v>369</v>
      </c>
      <c r="J333" s="23" t="s">
        <v>370</v>
      </c>
      <c r="K333" s="23">
        <v>20131153</v>
      </c>
      <c r="L333" s="23">
        <v>42123</v>
      </c>
      <c r="M333" s="23">
        <v>33.364073599999998</v>
      </c>
      <c r="N333" s="23">
        <v>-104.4955418</v>
      </c>
      <c r="O333" s="23">
        <v>0</v>
      </c>
      <c r="P333" s="23">
        <v>35005000600</v>
      </c>
      <c r="Q333" s="23">
        <v>335</v>
      </c>
      <c r="R333" s="23">
        <v>0.20798697797965399</v>
      </c>
      <c r="S333" s="23">
        <v>1.9543551030000001E-3</v>
      </c>
    </row>
    <row r="334" spans="1:19">
      <c r="A334" s="23">
        <v>333</v>
      </c>
      <c r="B334" s="23">
        <v>332</v>
      </c>
      <c r="C334" s="23">
        <v>35</v>
      </c>
      <c r="D334" s="23">
        <v>5</v>
      </c>
      <c r="E334" s="23">
        <v>800</v>
      </c>
      <c r="F334" s="23">
        <v>35005000800</v>
      </c>
      <c r="G334" s="23">
        <v>8</v>
      </c>
      <c r="H334" s="23" t="s">
        <v>428</v>
      </c>
      <c r="I334" s="23" t="s">
        <v>369</v>
      </c>
      <c r="J334" s="23" t="s">
        <v>370</v>
      </c>
      <c r="K334" s="23">
        <v>7530522</v>
      </c>
      <c r="L334" s="23">
        <v>3540</v>
      </c>
      <c r="M334" s="23">
        <v>33.363241700000003</v>
      </c>
      <c r="N334" s="23">
        <v>-104.5475659</v>
      </c>
      <c r="O334" s="23">
        <v>0</v>
      </c>
      <c r="P334" s="23">
        <v>35005000800</v>
      </c>
      <c r="Q334" s="23">
        <v>294</v>
      </c>
      <c r="R334" s="23">
        <v>0.13645343347223299</v>
      </c>
      <c r="S334" s="23">
        <v>7.2986871050000003E-4</v>
      </c>
    </row>
    <row r="335" spans="1:19">
      <c r="A335" s="23">
        <v>334</v>
      </c>
      <c r="B335" s="23">
        <v>333</v>
      </c>
      <c r="C335" s="23">
        <v>35</v>
      </c>
      <c r="D335" s="23">
        <v>5</v>
      </c>
      <c r="E335" s="23">
        <v>1300</v>
      </c>
      <c r="F335" s="23">
        <v>35005001300</v>
      </c>
      <c r="G335" s="23">
        <v>13</v>
      </c>
      <c r="H335" s="23" t="s">
        <v>542</v>
      </c>
      <c r="I335" s="23" t="s">
        <v>369</v>
      </c>
      <c r="J335" s="23" t="s">
        <v>370</v>
      </c>
      <c r="K335" s="23">
        <v>508826951</v>
      </c>
      <c r="L335" s="23">
        <v>2286562</v>
      </c>
      <c r="M335" s="23">
        <v>33.175964</v>
      </c>
      <c r="N335" s="23">
        <v>-104.3968137</v>
      </c>
      <c r="O335" s="23">
        <v>0</v>
      </c>
      <c r="P335" s="23">
        <v>35005001300</v>
      </c>
      <c r="Q335" s="23">
        <v>371</v>
      </c>
      <c r="R335" s="23">
        <v>1.35213297348508</v>
      </c>
      <c r="S335" s="23">
        <v>4.9411761699500997E-2</v>
      </c>
    </row>
    <row r="336" spans="1:19">
      <c r="A336" s="23">
        <v>335</v>
      </c>
      <c r="B336" s="23">
        <v>334</v>
      </c>
      <c r="C336" s="23">
        <v>35</v>
      </c>
      <c r="D336" s="23">
        <v>5</v>
      </c>
      <c r="E336" s="23">
        <v>202</v>
      </c>
      <c r="F336" s="23">
        <v>35005000202</v>
      </c>
      <c r="G336" s="23">
        <v>2.02</v>
      </c>
      <c r="H336" s="23" t="s">
        <v>396</v>
      </c>
      <c r="I336" s="23" t="s">
        <v>369</v>
      </c>
      <c r="J336" s="23" t="s">
        <v>370</v>
      </c>
      <c r="K336" s="23">
        <v>3289884</v>
      </c>
      <c r="L336" s="23">
        <v>0</v>
      </c>
      <c r="M336" s="23">
        <v>33.388549300000001</v>
      </c>
      <c r="N336" s="23">
        <v>-104.55034259999999</v>
      </c>
      <c r="O336" s="23">
        <v>0</v>
      </c>
      <c r="P336" s="23">
        <v>35005000202</v>
      </c>
      <c r="Q336" s="23">
        <v>180</v>
      </c>
      <c r="R336" s="23">
        <v>7.8664946987402007E-2</v>
      </c>
      <c r="S336" s="23">
        <v>3.1880764500000002E-4</v>
      </c>
    </row>
    <row r="337" spans="1:19">
      <c r="A337" s="23">
        <v>336</v>
      </c>
      <c r="B337" s="23">
        <v>335</v>
      </c>
      <c r="C337" s="23">
        <v>35</v>
      </c>
      <c r="D337" s="23">
        <v>5</v>
      </c>
      <c r="E337" s="23">
        <v>1002</v>
      </c>
      <c r="F337" s="23">
        <v>35005001002</v>
      </c>
      <c r="G337" s="23">
        <v>10.02</v>
      </c>
      <c r="H337" s="23" t="s">
        <v>636</v>
      </c>
      <c r="I337" s="23" t="s">
        <v>369</v>
      </c>
      <c r="J337" s="23" t="s">
        <v>370</v>
      </c>
      <c r="K337" s="23">
        <v>11649883</v>
      </c>
      <c r="L337" s="23">
        <v>2073</v>
      </c>
      <c r="M337" s="23">
        <v>33.436929999999997</v>
      </c>
      <c r="N337" s="23">
        <v>-104.5397135</v>
      </c>
      <c r="O337" s="23">
        <v>0</v>
      </c>
      <c r="P337" s="23">
        <v>35005001002</v>
      </c>
      <c r="Q337" s="23">
        <v>153</v>
      </c>
      <c r="R337" s="23">
        <v>0.14758174856214601</v>
      </c>
      <c r="S337" s="23">
        <v>1.1297561925000001E-3</v>
      </c>
    </row>
    <row r="338" spans="1:19">
      <c r="A338" s="23">
        <v>337</v>
      </c>
      <c r="B338" s="23">
        <v>336</v>
      </c>
      <c r="C338" s="23">
        <v>35</v>
      </c>
      <c r="D338" s="23">
        <v>5</v>
      </c>
      <c r="E338" s="23">
        <v>1101</v>
      </c>
      <c r="F338" s="23">
        <v>35005001101</v>
      </c>
      <c r="G338" s="23">
        <v>11.01</v>
      </c>
      <c r="H338" s="23" t="s">
        <v>575</v>
      </c>
      <c r="I338" s="23" t="s">
        <v>369</v>
      </c>
      <c r="J338" s="23" t="s">
        <v>370</v>
      </c>
      <c r="K338" s="23">
        <v>114832612</v>
      </c>
      <c r="L338" s="23">
        <v>140558</v>
      </c>
      <c r="M338" s="23">
        <v>33.299915800000001</v>
      </c>
      <c r="N338" s="23">
        <v>-104.5272142</v>
      </c>
      <c r="O338" s="23">
        <v>0</v>
      </c>
      <c r="P338" s="23">
        <v>35005001101</v>
      </c>
      <c r="Q338" s="23">
        <v>263</v>
      </c>
      <c r="R338" s="23">
        <v>0.53463915443263599</v>
      </c>
      <c r="S338" s="23">
        <v>1.11295705825E-2</v>
      </c>
    </row>
    <row r="339" spans="1:19">
      <c r="A339" s="23">
        <v>338</v>
      </c>
      <c r="B339" s="23">
        <v>337</v>
      </c>
      <c r="C339" s="23">
        <v>35</v>
      </c>
      <c r="D339" s="23">
        <v>5</v>
      </c>
      <c r="E339" s="23">
        <v>201</v>
      </c>
      <c r="F339" s="23">
        <v>35005000201</v>
      </c>
      <c r="G339" s="23">
        <v>2.0099999999999998</v>
      </c>
      <c r="H339" s="23" t="s">
        <v>394</v>
      </c>
      <c r="I339" s="23" t="s">
        <v>369</v>
      </c>
      <c r="J339" s="23" t="s">
        <v>370</v>
      </c>
      <c r="K339" s="23">
        <v>3150681</v>
      </c>
      <c r="L339" s="23">
        <v>7960</v>
      </c>
      <c r="M339" s="23">
        <v>33.391450399999997</v>
      </c>
      <c r="N339" s="23">
        <v>-104.53248600000001</v>
      </c>
      <c r="O339" s="23">
        <v>0</v>
      </c>
      <c r="P339" s="23">
        <v>35005000201</v>
      </c>
      <c r="Q339" s="23">
        <v>160</v>
      </c>
      <c r="R339" s="23">
        <v>8.1054318432126002E-2</v>
      </c>
      <c r="S339" s="23">
        <v>3.0609987299999998E-4</v>
      </c>
    </row>
    <row r="340" spans="1:19">
      <c r="A340" s="23">
        <v>339</v>
      </c>
      <c r="B340" s="23">
        <v>338</v>
      </c>
      <c r="C340" s="23">
        <v>35</v>
      </c>
      <c r="D340" s="23">
        <v>47</v>
      </c>
      <c r="E340" s="23">
        <v>957400</v>
      </c>
      <c r="F340" s="23">
        <v>35047957400</v>
      </c>
      <c r="G340" s="23">
        <v>9574</v>
      </c>
      <c r="H340" s="23" t="s">
        <v>637</v>
      </c>
      <c r="I340" s="23" t="s">
        <v>369</v>
      </c>
      <c r="J340" s="23" t="s">
        <v>370</v>
      </c>
      <c r="K340" s="23">
        <v>14627108</v>
      </c>
      <c r="L340" s="23">
        <v>0</v>
      </c>
      <c r="M340" s="23">
        <v>35.580679500000002</v>
      </c>
      <c r="N340" s="23">
        <v>-105.21134619999999</v>
      </c>
      <c r="O340" s="23">
        <v>0</v>
      </c>
      <c r="P340" s="23">
        <v>35047957400</v>
      </c>
      <c r="Q340" s="23">
        <v>37</v>
      </c>
      <c r="R340" s="23">
        <v>0.19815013377886001</v>
      </c>
      <c r="S340" s="23">
        <v>1.4544988580000001E-3</v>
      </c>
    </row>
    <row r="341" spans="1:19">
      <c r="A341" s="23">
        <v>340</v>
      </c>
      <c r="B341" s="23">
        <v>339</v>
      </c>
      <c r="C341" s="23">
        <v>35</v>
      </c>
      <c r="D341" s="23">
        <v>47</v>
      </c>
      <c r="E341" s="23">
        <v>957500</v>
      </c>
      <c r="F341" s="23">
        <v>35047957500</v>
      </c>
      <c r="G341" s="23">
        <v>9575</v>
      </c>
      <c r="H341" s="23" t="s">
        <v>638</v>
      </c>
      <c r="I341" s="23" t="s">
        <v>369</v>
      </c>
      <c r="J341" s="23" t="s">
        <v>370</v>
      </c>
      <c r="K341" s="23">
        <v>9001497483</v>
      </c>
      <c r="L341" s="23">
        <v>51188898</v>
      </c>
      <c r="M341" s="23">
        <v>35.501969099999997</v>
      </c>
      <c r="N341" s="23">
        <v>-104.5745347</v>
      </c>
      <c r="O341" s="23">
        <v>0</v>
      </c>
      <c r="P341" s="23">
        <v>35047957500</v>
      </c>
      <c r="Q341" s="23">
        <v>37</v>
      </c>
      <c r="R341" s="23">
        <v>5.5836899512362796</v>
      </c>
      <c r="S341" s="23">
        <v>0.89931107971499802</v>
      </c>
    </row>
    <row r="342" spans="1:19">
      <c r="A342" s="23">
        <v>341</v>
      </c>
      <c r="B342" s="23">
        <v>340</v>
      </c>
      <c r="C342" s="23">
        <v>35</v>
      </c>
      <c r="D342" s="23">
        <v>47</v>
      </c>
      <c r="E342" s="23">
        <v>957600</v>
      </c>
      <c r="F342" s="23">
        <v>35047957600</v>
      </c>
      <c r="G342" s="23">
        <v>9576</v>
      </c>
      <c r="H342" s="23" t="s">
        <v>639</v>
      </c>
      <c r="I342" s="23" t="s">
        <v>369</v>
      </c>
      <c r="J342" s="23" t="s">
        <v>370</v>
      </c>
      <c r="K342" s="23">
        <v>1542332421</v>
      </c>
      <c r="L342" s="23">
        <v>161324</v>
      </c>
      <c r="M342" s="23">
        <v>35.6429197</v>
      </c>
      <c r="N342" s="23">
        <v>-105.52262090000001</v>
      </c>
      <c r="O342" s="23">
        <v>0</v>
      </c>
      <c r="P342" s="23">
        <v>35047957600</v>
      </c>
      <c r="Q342" s="23">
        <v>62</v>
      </c>
      <c r="R342" s="23">
        <v>1.85492877069851</v>
      </c>
      <c r="S342" s="23">
        <v>0.1534311354855</v>
      </c>
    </row>
    <row r="343" spans="1:19">
      <c r="A343" s="23">
        <v>342</v>
      </c>
      <c r="B343" s="23">
        <v>341</v>
      </c>
      <c r="C343" s="23">
        <v>35</v>
      </c>
      <c r="D343" s="23">
        <v>47</v>
      </c>
      <c r="E343" s="23">
        <v>957700</v>
      </c>
      <c r="F343" s="23">
        <v>35047957700</v>
      </c>
      <c r="G343" s="23">
        <v>9577</v>
      </c>
      <c r="H343" s="23" t="s">
        <v>640</v>
      </c>
      <c r="I343" s="23" t="s">
        <v>369</v>
      </c>
      <c r="J343" s="23" t="s">
        <v>370</v>
      </c>
      <c r="K343" s="23">
        <v>1619338009</v>
      </c>
      <c r="L343" s="23">
        <v>16818</v>
      </c>
      <c r="M343" s="23">
        <v>35.236757799999999</v>
      </c>
      <c r="N343" s="23">
        <v>-105.52619660000001</v>
      </c>
      <c r="O343" s="23">
        <v>0</v>
      </c>
      <c r="P343" s="23">
        <v>35047957700</v>
      </c>
      <c r="Q343" s="23">
        <v>28</v>
      </c>
      <c r="R343" s="23">
        <v>1.93849581150882</v>
      </c>
      <c r="S343" s="23">
        <v>0.160347311732501</v>
      </c>
    </row>
    <row r="344" spans="1:19">
      <c r="A344" s="23">
        <v>343</v>
      </c>
      <c r="B344" s="23">
        <v>342</v>
      </c>
      <c r="C344" s="23">
        <v>35</v>
      </c>
      <c r="D344" s="23">
        <v>5</v>
      </c>
      <c r="E344" s="23">
        <v>1001</v>
      </c>
      <c r="F344" s="23">
        <v>35005001001</v>
      </c>
      <c r="G344" s="23">
        <v>10.01</v>
      </c>
      <c r="H344" s="23" t="s">
        <v>641</v>
      </c>
      <c r="I344" s="23" t="s">
        <v>369</v>
      </c>
      <c r="J344" s="23" t="s">
        <v>370</v>
      </c>
      <c r="K344" s="23">
        <v>8494639</v>
      </c>
      <c r="L344" s="23">
        <v>29580</v>
      </c>
      <c r="M344" s="23">
        <v>33.438784300000002</v>
      </c>
      <c r="N344" s="23">
        <v>-104.5071056</v>
      </c>
      <c r="O344" s="23">
        <v>0</v>
      </c>
      <c r="P344" s="23">
        <v>35005001001</v>
      </c>
      <c r="Q344" s="23">
        <v>225</v>
      </c>
      <c r="R344" s="23">
        <v>0.12721939617469599</v>
      </c>
      <c r="S344" s="23">
        <v>8.2651983899999996E-4</v>
      </c>
    </row>
    <row r="345" spans="1:19">
      <c r="A345" s="23">
        <v>344</v>
      </c>
      <c r="B345" s="23">
        <v>343</v>
      </c>
      <c r="C345" s="23">
        <v>35</v>
      </c>
      <c r="D345" s="23">
        <v>5</v>
      </c>
      <c r="E345" s="23">
        <v>1102</v>
      </c>
      <c r="F345" s="23">
        <v>35005001102</v>
      </c>
      <c r="G345" s="23">
        <v>11.02</v>
      </c>
      <c r="H345" s="23" t="s">
        <v>538</v>
      </c>
      <c r="I345" s="23" t="s">
        <v>369</v>
      </c>
      <c r="J345" s="23" t="s">
        <v>370</v>
      </c>
      <c r="K345" s="23">
        <v>7820370519</v>
      </c>
      <c r="L345" s="23">
        <v>9807924</v>
      </c>
      <c r="M345" s="23">
        <v>33.283622100000002</v>
      </c>
      <c r="N345" s="23">
        <v>-104.8152413</v>
      </c>
      <c r="O345" s="23">
        <v>0</v>
      </c>
      <c r="P345" s="23">
        <v>35005001102</v>
      </c>
      <c r="Q345" s="23">
        <v>123</v>
      </c>
      <c r="R345" s="23">
        <v>5.8574921375664104</v>
      </c>
      <c r="S345" s="23">
        <v>0.75793742815800202</v>
      </c>
    </row>
    <row r="346" spans="1:19">
      <c r="A346" s="23">
        <v>345</v>
      </c>
      <c r="B346" s="23">
        <v>344</v>
      </c>
      <c r="C346" s="23">
        <v>35</v>
      </c>
      <c r="D346" s="23">
        <v>39</v>
      </c>
      <c r="E346" s="23">
        <v>940700</v>
      </c>
      <c r="F346" s="23">
        <v>35039940700</v>
      </c>
      <c r="G346" s="23">
        <v>9407</v>
      </c>
      <c r="H346" s="23" t="s">
        <v>605</v>
      </c>
      <c r="I346" s="23" t="s">
        <v>369</v>
      </c>
      <c r="J346" s="23" t="s">
        <v>370</v>
      </c>
      <c r="K346" s="23">
        <v>6601958</v>
      </c>
      <c r="L346" s="23">
        <v>191715</v>
      </c>
      <c r="M346" s="23">
        <v>35.998416499999998</v>
      </c>
      <c r="N346" s="23">
        <v>-106.0772845</v>
      </c>
      <c r="O346" s="23">
        <v>0</v>
      </c>
      <c r="P346" s="23">
        <v>35039940700</v>
      </c>
      <c r="Q346" s="23">
        <v>46</v>
      </c>
      <c r="R346" s="23">
        <v>0.208206812014646</v>
      </c>
      <c r="S346" s="23">
        <v>6.7903330149999999E-4</v>
      </c>
    </row>
    <row r="347" spans="1:19">
      <c r="A347" s="23">
        <v>346</v>
      </c>
      <c r="B347" s="23">
        <v>345</v>
      </c>
      <c r="C347" s="23">
        <v>35</v>
      </c>
      <c r="D347" s="23">
        <v>39</v>
      </c>
      <c r="E347" s="23">
        <v>100</v>
      </c>
      <c r="F347" s="23">
        <v>35039000100</v>
      </c>
      <c r="G347" s="23">
        <v>1</v>
      </c>
      <c r="H347" s="23" t="s">
        <v>384</v>
      </c>
      <c r="I347" s="23" t="s">
        <v>369</v>
      </c>
      <c r="J347" s="23" t="s">
        <v>370</v>
      </c>
      <c r="K347" s="23">
        <v>313590250</v>
      </c>
      <c r="L347" s="23">
        <v>120289</v>
      </c>
      <c r="M347" s="23">
        <v>36.028031599999998</v>
      </c>
      <c r="N347" s="23">
        <v>-105.740633</v>
      </c>
      <c r="O347" s="23">
        <v>0</v>
      </c>
      <c r="P347" s="23">
        <v>35039000100</v>
      </c>
      <c r="Q347" s="23">
        <v>15</v>
      </c>
      <c r="R347" s="23">
        <v>1.1736952985515301</v>
      </c>
      <c r="S347" s="23">
        <v>3.1368114585501997E-2</v>
      </c>
    </row>
    <row r="348" spans="1:19">
      <c r="A348" s="23">
        <v>347</v>
      </c>
      <c r="B348" s="23">
        <v>346</v>
      </c>
      <c r="C348" s="23">
        <v>35</v>
      </c>
      <c r="D348" s="23">
        <v>39</v>
      </c>
      <c r="E348" s="23">
        <v>500</v>
      </c>
      <c r="F348" s="23">
        <v>35039000500</v>
      </c>
      <c r="G348" s="23">
        <v>5</v>
      </c>
      <c r="H348" s="23" t="s">
        <v>371</v>
      </c>
      <c r="I348" s="23" t="s">
        <v>369</v>
      </c>
      <c r="J348" s="23" t="s">
        <v>370</v>
      </c>
      <c r="K348" s="23">
        <v>4596191424</v>
      </c>
      <c r="L348" s="23">
        <v>47355962</v>
      </c>
      <c r="M348" s="23">
        <v>36.552291199999999</v>
      </c>
      <c r="N348" s="23">
        <v>-106.6388469</v>
      </c>
      <c r="O348" s="23">
        <v>0</v>
      </c>
      <c r="P348" s="23">
        <v>35039000500</v>
      </c>
      <c r="Q348" s="23">
        <v>28</v>
      </c>
      <c r="R348" s="23">
        <v>5.40128103351962</v>
      </c>
      <c r="S348" s="23">
        <v>0.46744066700500098</v>
      </c>
    </row>
    <row r="349" spans="1:19">
      <c r="A349" s="23">
        <v>348</v>
      </c>
      <c r="B349" s="23">
        <v>347</v>
      </c>
      <c r="C349" s="23">
        <v>35</v>
      </c>
      <c r="D349" s="23">
        <v>61</v>
      </c>
      <c r="E349" s="23">
        <v>970800</v>
      </c>
      <c r="F349" s="23">
        <v>35061970800</v>
      </c>
      <c r="G349" s="23">
        <v>9708</v>
      </c>
      <c r="H349" s="23" t="s">
        <v>642</v>
      </c>
      <c r="I349" s="23" t="s">
        <v>369</v>
      </c>
      <c r="J349" s="23" t="s">
        <v>370</v>
      </c>
      <c r="K349" s="23">
        <v>13680841</v>
      </c>
      <c r="L349" s="23">
        <v>37481</v>
      </c>
      <c r="M349" s="23">
        <v>34.676794899999997</v>
      </c>
      <c r="N349" s="23">
        <v>-106.781131</v>
      </c>
      <c r="O349" s="23">
        <v>0</v>
      </c>
      <c r="P349" s="23">
        <v>35061970800</v>
      </c>
      <c r="Q349" s="23">
        <v>83</v>
      </c>
      <c r="R349" s="23">
        <v>0.164354941654932</v>
      </c>
      <c r="S349" s="23">
        <v>1.349377799E-3</v>
      </c>
    </row>
    <row r="350" spans="1:19">
      <c r="A350" s="23">
        <v>349</v>
      </c>
      <c r="B350" s="23">
        <v>348</v>
      </c>
      <c r="C350" s="23">
        <v>35</v>
      </c>
      <c r="D350" s="23">
        <v>61</v>
      </c>
      <c r="E350" s="23">
        <v>970901</v>
      </c>
      <c r="F350" s="23">
        <v>35061970901</v>
      </c>
      <c r="G350" s="23">
        <v>9709.01</v>
      </c>
      <c r="H350" s="23" t="s">
        <v>643</v>
      </c>
      <c r="I350" s="23" t="s">
        <v>369</v>
      </c>
      <c r="J350" s="23" t="s">
        <v>370</v>
      </c>
      <c r="K350" s="23">
        <v>19494516</v>
      </c>
      <c r="L350" s="23">
        <v>364666</v>
      </c>
      <c r="M350" s="23">
        <v>34.655637400000003</v>
      </c>
      <c r="N350" s="23">
        <v>-106.7604226</v>
      </c>
      <c r="O350" s="23">
        <v>0</v>
      </c>
      <c r="P350" s="23">
        <v>35061970901</v>
      </c>
      <c r="Q350" s="23">
        <v>110</v>
      </c>
      <c r="R350" s="23">
        <v>0.27154437628012101</v>
      </c>
      <c r="S350" s="23">
        <v>1.9528593254999999E-3</v>
      </c>
    </row>
    <row r="351" spans="1:19">
      <c r="A351" s="23">
        <v>350</v>
      </c>
      <c r="B351" s="23">
        <v>349</v>
      </c>
      <c r="C351" s="23">
        <v>35</v>
      </c>
      <c r="D351" s="23">
        <v>61</v>
      </c>
      <c r="E351" s="23">
        <v>971000</v>
      </c>
      <c r="F351" s="23">
        <v>35061971000</v>
      </c>
      <c r="G351" s="23">
        <v>9710</v>
      </c>
      <c r="H351" s="23" t="s">
        <v>644</v>
      </c>
      <c r="I351" s="23" t="s">
        <v>369</v>
      </c>
      <c r="J351" s="23" t="s">
        <v>370</v>
      </c>
      <c r="K351" s="23">
        <v>19385903</v>
      </c>
      <c r="L351" s="23">
        <v>25212</v>
      </c>
      <c r="M351" s="23">
        <v>34.640756400000001</v>
      </c>
      <c r="N351" s="23">
        <v>-106.70544580000001</v>
      </c>
      <c r="O351" s="23">
        <v>0</v>
      </c>
      <c r="P351" s="23">
        <v>35061971000</v>
      </c>
      <c r="Q351" s="23">
        <v>82</v>
      </c>
      <c r="R351" s="23">
        <v>0.22458846781105901</v>
      </c>
      <c r="S351" s="23">
        <v>1.9083694064999999E-3</v>
      </c>
    </row>
    <row r="352" spans="1:19">
      <c r="A352" s="23">
        <v>351</v>
      </c>
      <c r="B352" s="23">
        <v>350</v>
      </c>
      <c r="C352" s="23">
        <v>35</v>
      </c>
      <c r="D352" s="23">
        <v>61</v>
      </c>
      <c r="E352" s="23">
        <v>971100</v>
      </c>
      <c r="F352" s="23">
        <v>35061971100</v>
      </c>
      <c r="G352" s="23">
        <v>9711</v>
      </c>
      <c r="H352" s="23" t="s">
        <v>645</v>
      </c>
      <c r="I352" s="23" t="s">
        <v>369</v>
      </c>
      <c r="J352" s="23" t="s">
        <v>370</v>
      </c>
      <c r="K352" s="23">
        <v>591936381</v>
      </c>
      <c r="L352" s="23">
        <v>254076</v>
      </c>
      <c r="M352" s="23">
        <v>34.572125</v>
      </c>
      <c r="N352" s="23">
        <v>-106.6125155</v>
      </c>
      <c r="O352" s="23">
        <v>0</v>
      </c>
      <c r="P352" s="23">
        <v>35061971100</v>
      </c>
      <c r="Q352" s="23">
        <v>28</v>
      </c>
      <c r="R352" s="23">
        <v>1.18507755602276</v>
      </c>
      <c r="S352" s="23">
        <v>5.8177457083501E-2</v>
      </c>
    </row>
    <row r="353" spans="1:19">
      <c r="A353" s="23">
        <v>352</v>
      </c>
      <c r="B353" s="23">
        <v>351</v>
      </c>
      <c r="C353" s="23">
        <v>35</v>
      </c>
      <c r="D353" s="23">
        <v>61</v>
      </c>
      <c r="E353" s="23">
        <v>940300</v>
      </c>
      <c r="F353" s="23">
        <v>35061940300</v>
      </c>
      <c r="G353" s="23">
        <v>9403</v>
      </c>
      <c r="H353" s="23" t="s">
        <v>612</v>
      </c>
      <c r="I353" s="23" t="s">
        <v>369</v>
      </c>
      <c r="J353" s="23" t="s">
        <v>370</v>
      </c>
      <c r="K353" s="23">
        <v>227028807</v>
      </c>
      <c r="L353" s="23">
        <v>739346</v>
      </c>
      <c r="M353" s="23">
        <v>34.870819099999999</v>
      </c>
      <c r="N353" s="23">
        <v>-106.5633316</v>
      </c>
      <c r="O353" s="23">
        <v>0</v>
      </c>
      <c r="P353" s="23">
        <v>35061940300</v>
      </c>
      <c r="Q353" s="23">
        <v>26</v>
      </c>
      <c r="R353" s="23">
        <v>0.79649393084270503</v>
      </c>
      <c r="S353" s="23">
        <v>2.2452714974999E-2</v>
      </c>
    </row>
    <row r="354" spans="1:19">
      <c r="A354" s="23">
        <v>353</v>
      </c>
      <c r="B354" s="23">
        <v>352</v>
      </c>
      <c r="C354" s="23">
        <v>35</v>
      </c>
      <c r="D354" s="23">
        <v>61</v>
      </c>
      <c r="E354" s="23">
        <v>970101</v>
      </c>
      <c r="F354" s="23">
        <v>35061970101</v>
      </c>
      <c r="G354" s="23">
        <v>9701.01</v>
      </c>
      <c r="H354" s="23" t="s">
        <v>646</v>
      </c>
      <c r="I354" s="23" t="s">
        <v>369</v>
      </c>
      <c r="J354" s="23" t="s">
        <v>370</v>
      </c>
      <c r="K354" s="23">
        <v>29900704</v>
      </c>
      <c r="L354" s="23">
        <v>58732</v>
      </c>
      <c r="M354" s="23">
        <v>34.803496199999998</v>
      </c>
      <c r="N354" s="23">
        <v>-106.5717609</v>
      </c>
      <c r="O354" s="23">
        <v>0</v>
      </c>
      <c r="P354" s="23">
        <v>35061970101</v>
      </c>
      <c r="Q354" s="23">
        <v>130</v>
      </c>
      <c r="R354" s="23">
        <v>0.40773465544450499</v>
      </c>
      <c r="S354" s="23">
        <v>2.951204758499E-3</v>
      </c>
    </row>
    <row r="355" spans="1:19">
      <c r="A355" s="23">
        <v>354</v>
      </c>
      <c r="B355" s="23">
        <v>353</v>
      </c>
      <c r="C355" s="23">
        <v>35</v>
      </c>
      <c r="D355" s="23">
        <v>61</v>
      </c>
      <c r="E355" s="23">
        <v>970200</v>
      </c>
      <c r="F355" s="23">
        <v>35061970200</v>
      </c>
      <c r="G355" s="23">
        <v>9702</v>
      </c>
      <c r="H355" s="23" t="s">
        <v>523</v>
      </c>
      <c r="I355" s="23" t="s">
        <v>369</v>
      </c>
      <c r="J355" s="23" t="s">
        <v>370</v>
      </c>
      <c r="K355" s="23">
        <v>12068423</v>
      </c>
      <c r="L355" s="23">
        <v>302516</v>
      </c>
      <c r="M355" s="23">
        <v>34.850883099999997</v>
      </c>
      <c r="N355" s="23">
        <v>-106.7033883</v>
      </c>
      <c r="O355" s="23">
        <v>0</v>
      </c>
      <c r="P355" s="23">
        <v>35061970200</v>
      </c>
      <c r="Q355" s="23">
        <v>52</v>
      </c>
      <c r="R355" s="23">
        <v>0.22072020358668501</v>
      </c>
      <c r="S355" s="23">
        <v>1.2193393935E-3</v>
      </c>
    </row>
    <row r="356" spans="1:19">
      <c r="A356" s="23">
        <v>355</v>
      </c>
      <c r="B356" s="23">
        <v>354</v>
      </c>
      <c r="C356" s="23">
        <v>35</v>
      </c>
      <c r="D356" s="23">
        <v>61</v>
      </c>
      <c r="E356" s="23">
        <v>970302</v>
      </c>
      <c r="F356" s="23">
        <v>35061970302</v>
      </c>
      <c r="G356" s="23">
        <v>9703.02</v>
      </c>
      <c r="H356" s="23" t="s">
        <v>647</v>
      </c>
      <c r="I356" s="23" t="s">
        <v>369</v>
      </c>
      <c r="J356" s="23" t="s">
        <v>370</v>
      </c>
      <c r="K356" s="23">
        <v>154370378</v>
      </c>
      <c r="L356" s="23">
        <v>264800</v>
      </c>
      <c r="M356" s="23">
        <v>34.711282500000003</v>
      </c>
      <c r="N356" s="23">
        <v>-106.6040773</v>
      </c>
      <c r="O356" s="23">
        <v>0</v>
      </c>
      <c r="P356" s="23">
        <v>35061970302</v>
      </c>
      <c r="Q356" s="23">
        <v>56</v>
      </c>
      <c r="R356" s="23">
        <v>0.794835667545712</v>
      </c>
      <c r="S356" s="23">
        <v>1.5216390807501E-2</v>
      </c>
    </row>
    <row r="357" spans="1:19">
      <c r="A357" s="23">
        <v>356</v>
      </c>
      <c r="B357" s="23">
        <v>355</v>
      </c>
      <c r="C357" s="23">
        <v>35</v>
      </c>
      <c r="D357" s="23">
        <v>39</v>
      </c>
      <c r="E357" s="23">
        <v>944100</v>
      </c>
      <c r="F357" s="23">
        <v>35039944100</v>
      </c>
      <c r="G357" s="23">
        <v>9441</v>
      </c>
      <c r="H357" s="23" t="s">
        <v>648</v>
      </c>
      <c r="I357" s="23" t="s">
        <v>369</v>
      </c>
      <c r="J357" s="23" t="s">
        <v>370</v>
      </c>
      <c r="K357" s="23">
        <v>68387930</v>
      </c>
      <c r="L357" s="23">
        <v>797335</v>
      </c>
      <c r="M357" s="23">
        <v>36.053246100000003</v>
      </c>
      <c r="N357" s="23">
        <v>-106.07163749999999</v>
      </c>
      <c r="O357" s="23">
        <v>0</v>
      </c>
      <c r="P357" s="23">
        <v>35039944100</v>
      </c>
      <c r="Q357" s="23">
        <v>99</v>
      </c>
      <c r="R357" s="23">
        <v>0.33457864671808402</v>
      </c>
      <c r="S357" s="23">
        <v>6.9200284670010003E-3</v>
      </c>
    </row>
    <row r="358" spans="1:19">
      <c r="A358" s="23">
        <v>357</v>
      </c>
      <c r="B358" s="23">
        <v>356</v>
      </c>
      <c r="C358" s="23">
        <v>35</v>
      </c>
      <c r="D358" s="23">
        <v>39</v>
      </c>
      <c r="E358" s="23">
        <v>200</v>
      </c>
      <c r="F358" s="23">
        <v>35039000200</v>
      </c>
      <c r="G358" s="23">
        <v>2</v>
      </c>
      <c r="H358" s="23" t="s">
        <v>385</v>
      </c>
      <c r="I358" s="23" t="s">
        <v>369</v>
      </c>
      <c r="J358" s="23" t="s">
        <v>370</v>
      </c>
      <c r="K358" s="23">
        <v>383339069</v>
      </c>
      <c r="L358" s="23">
        <v>744498</v>
      </c>
      <c r="M358" s="23">
        <v>36.1076312</v>
      </c>
      <c r="N358" s="23">
        <v>-105.8877658</v>
      </c>
      <c r="O358" s="23">
        <v>0</v>
      </c>
      <c r="P358" s="23">
        <v>35039000200</v>
      </c>
      <c r="Q358" s="23">
        <v>57</v>
      </c>
      <c r="R358" s="23">
        <v>1.0460095705649799</v>
      </c>
      <c r="S358" s="23">
        <v>3.8449262860998999E-2</v>
      </c>
    </row>
    <row r="359" spans="1:19">
      <c r="A359" s="23">
        <v>358</v>
      </c>
      <c r="B359" s="23">
        <v>357</v>
      </c>
      <c r="C359" s="23">
        <v>35</v>
      </c>
      <c r="D359" s="23">
        <v>39</v>
      </c>
      <c r="E359" s="23">
        <v>940800</v>
      </c>
      <c r="F359" s="23">
        <v>35039940800</v>
      </c>
      <c r="G359" s="23">
        <v>9408</v>
      </c>
      <c r="H359" s="23" t="s">
        <v>649</v>
      </c>
      <c r="I359" s="23" t="s">
        <v>369</v>
      </c>
      <c r="J359" s="23" t="s">
        <v>370</v>
      </c>
      <c r="K359" s="23">
        <v>148967550</v>
      </c>
      <c r="L359" s="23">
        <v>455327</v>
      </c>
      <c r="M359" s="23">
        <v>35.964642300000001</v>
      </c>
      <c r="N359" s="23">
        <v>-106.14025839999999</v>
      </c>
      <c r="O359" s="23">
        <v>0</v>
      </c>
      <c r="P359" s="23">
        <v>35039940800</v>
      </c>
      <c r="Q359" s="23">
        <v>45</v>
      </c>
      <c r="R359" s="23">
        <v>0.79443542577671999</v>
      </c>
      <c r="S359" s="23">
        <v>1.49302180695E-2</v>
      </c>
    </row>
    <row r="360" spans="1:19">
      <c r="A360" s="23">
        <v>359</v>
      </c>
      <c r="B360" s="23">
        <v>358</v>
      </c>
      <c r="C360" s="23">
        <v>35</v>
      </c>
      <c r="D360" s="23">
        <v>39</v>
      </c>
      <c r="E360" s="23">
        <v>400</v>
      </c>
      <c r="F360" s="23">
        <v>35039000400</v>
      </c>
      <c r="G360" s="23">
        <v>4</v>
      </c>
      <c r="H360" s="23" t="s">
        <v>430</v>
      </c>
      <c r="I360" s="23" t="s">
        <v>369</v>
      </c>
      <c r="J360" s="23" t="s">
        <v>370</v>
      </c>
      <c r="K360" s="23">
        <v>4068010587</v>
      </c>
      <c r="L360" s="23">
        <v>3689753</v>
      </c>
      <c r="M360" s="23">
        <v>36.4277649</v>
      </c>
      <c r="N360" s="23">
        <v>-106.2948447</v>
      </c>
      <c r="O360" s="23">
        <v>0</v>
      </c>
      <c r="P360" s="23">
        <v>35039000400</v>
      </c>
      <c r="Q360" s="23">
        <v>34</v>
      </c>
      <c r="R360" s="23">
        <v>4.8621299298110596</v>
      </c>
      <c r="S360" s="23">
        <v>0.40915478055400001</v>
      </c>
    </row>
    <row r="361" spans="1:19">
      <c r="A361" s="23">
        <v>360</v>
      </c>
      <c r="B361" s="23">
        <v>359</v>
      </c>
      <c r="C361" s="23">
        <v>35</v>
      </c>
      <c r="D361" s="23">
        <v>39</v>
      </c>
      <c r="E361" s="23">
        <v>300</v>
      </c>
      <c r="F361" s="23">
        <v>35039000300</v>
      </c>
      <c r="G361" s="23">
        <v>3</v>
      </c>
      <c r="H361" s="23" t="s">
        <v>429</v>
      </c>
      <c r="I361" s="23" t="s">
        <v>369</v>
      </c>
      <c r="J361" s="23" t="s">
        <v>370</v>
      </c>
      <c r="K361" s="23">
        <v>350096614</v>
      </c>
      <c r="L361" s="23">
        <v>1545636</v>
      </c>
      <c r="M361" s="23">
        <v>36.1889179</v>
      </c>
      <c r="N361" s="23">
        <v>-106.0334537</v>
      </c>
      <c r="O361" s="23">
        <v>0</v>
      </c>
      <c r="P361" s="23">
        <v>35039000300</v>
      </c>
      <c r="Q361" s="23">
        <v>46</v>
      </c>
      <c r="R361" s="23">
        <v>1.5723002044183401</v>
      </c>
      <c r="S361" s="23">
        <v>3.5206116244498001E-2</v>
      </c>
    </row>
    <row r="362" spans="1:19">
      <c r="A362" s="23">
        <v>361</v>
      </c>
      <c r="B362" s="23">
        <v>360</v>
      </c>
      <c r="C362" s="23">
        <v>35</v>
      </c>
      <c r="D362" s="23">
        <v>39</v>
      </c>
      <c r="E362" s="23">
        <v>941000</v>
      </c>
      <c r="F362" s="23">
        <v>35039941000</v>
      </c>
      <c r="G362" s="23">
        <v>9410</v>
      </c>
      <c r="H362" s="23" t="s">
        <v>650</v>
      </c>
      <c r="I362" s="23" t="s">
        <v>369</v>
      </c>
      <c r="J362" s="23" t="s">
        <v>370</v>
      </c>
      <c r="K362" s="23">
        <v>5244312012</v>
      </c>
      <c r="L362" s="23">
        <v>36559239</v>
      </c>
      <c r="M362" s="23">
        <v>36.631182500000001</v>
      </c>
      <c r="N362" s="23">
        <v>-107.2233454</v>
      </c>
      <c r="O362" s="23">
        <v>0</v>
      </c>
      <c r="P362" s="23">
        <v>35039941000</v>
      </c>
      <c r="Q362" s="23">
        <v>249</v>
      </c>
      <c r="R362" s="23">
        <v>4.6018271995800797</v>
      </c>
      <c r="S362" s="23">
        <v>0.53209991486749297</v>
      </c>
    </row>
    <row r="363" spans="1:19">
      <c r="A363" s="23">
        <v>362</v>
      </c>
      <c r="B363" s="23">
        <v>361</v>
      </c>
      <c r="C363" s="23">
        <v>35</v>
      </c>
      <c r="D363" s="23">
        <v>3</v>
      </c>
      <c r="E363" s="23">
        <v>976400</v>
      </c>
      <c r="F363" s="23">
        <v>35003976400</v>
      </c>
      <c r="G363" s="23">
        <v>9764</v>
      </c>
      <c r="H363" s="23" t="s">
        <v>651</v>
      </c>
      <c r="I363" s="23" t="s">
        <v>369</v>
      </c>
      <c r="J363" s="23" t="s">
        <v>370</v>
      </c>
      <c r="K363" s="23">
        <v>17932273700</v>
      </c>
      <c r="L363" s="23">
        <v>14194494</v>
      </c>
      <c r="M363" s="23">
        <v>33.901813500000003</v>
      </c>
      <c r="N363" s="23">
        <v>-108.3920974</v>
      </c>
      <c r="O363" s="23">
        <v>0</v>
      </c>
      <c r="P363" s="23">
        <v>35003976400</v>
      </c>
      <c r="Q363" s="23">
        <v>13</v>
      </c>
      <c r="R363" s="23">
        <v>5.4217097842117701</v>
      </c>
      <c r="S363" s="23">
        <v>1.7496239566854901</v>
      </c>
    </row>
    <row r="364" spans="1:19">
      <c r="A364" s="23">
        <v>363</v>
      </c>
      <c r="B364" s="23">
        <v>362</v>
      </c>
      <c r="C364" s="23">
        <v>35</v>
      </c>
      <c r="D364" s="23">
        <v>61</v>
      </c>
      <c r="E364" s="23">
        <v>970401</v>
      </c>
      <c r="F364" s="23">
        <v>35061970401</v>
      </c>
      <c r="G364" s="23">
        <v>9704.01</v>
      </c>
      <c r="H364" s="23" t="s">
        <v>652</v>
      </c>
      <c r="I364" s="23" t="s">
        <v>369</v>
      </c>
      <c r="J364" s="23" t="s">
        <v>370</v>
      </c>
      <c r="K364" s="23">
        <v>7792116</v>
      </c>
      <c r="L364" s="23">
        <v>453063</v>
      </c>
      <c r="M364" s="23">
        <v>34.812216499999998</v>
      </c>
      <c r="N364" s="23">
        <v>-106.726072</v>
      </c>
      <c r="O364" s="23">
        <v>0</v>
      </c>
      <c r="P364" s="23">
        <v>35061970401</v>
      </c>
      <c r="Q364" s="23">
        <v>99</v>
      </c>
      <c r="R364" s="23">
        <v>0.14297104552565701</v>
      </c>
      <c r="S364" s="23">
        <v>8.1230320249999995E-4</v>
      </c>
    </row>
    <row r="365" spans="1:19">
      <c r="A365" s="23">
        <v>364</v>
      </c>
      <c r="B365" s="23">
        <v>363</v>
      </c>
      <c r="C365" s="23">
        <v>35</v>
      </c>
      <c r="D365" s="23">
        <v>61</v>
      </c>
      <c r="E365" s="23">
        <v>970902</v>
      </c>
      <c r="F365" s="23">
        <v>35061970902</v>
      </c>
      <c r="G365" s="23">
        <v>9709.02</v>
      </c>
      <c r="H365" s="23" t="s">
        <v>653</v>
      </c>
      <c r="I365" s="23" t="s">
        <v>369</v>
      </c>
      <c r="J365" s="23" t="s">
        <v>370</v>
      </c>
      <c r="K365" s="23">
        <v>30725476</v>
      </c>
      <c r="L365" s="23">
        <v>768791</v>
      </c>
      <c r="M365" s="23">
        <v>34.585350300000002</v>
      </c>
      <c r="N365" s="23">
        <v>-106.7721932</v>
      </c>
      <c r="O365" s="23">
        <v>0</v>
      </c>
      <c r="P365" s="23">
        <v>35061970902</v>
      </c>
      <c r="Q365" s="23">
        <v>29</v>
      </c>
      <c r="R365" s="23">
        <v>0.29036537108419103</v>
      </c>
      <c r="S365" s="23">
        <v>3.094498479E-3</v>
      </c>
    </row>
    <row r="366" spans="1:19">
      <c r="A366" s="23">
        <v>365</v>
      </c>
      <c r="B366" s="23">
        <v>364</v>
      </c>
      <c r="C366" s="23">
        <v>35</v>
      </c>
      <c r="D366" s="23">
        <v>61</v>
      </c>
      <c r="E366" s="23">
        <v>970700</v>
      </c>
      <c r="F366" s="23">
        <v>35061970700</v>
      </c>
      <c r="G366" s="23">
        <v>9707</v>
      </c>
      <c r="H366" s="23" t="s">
        <v>654</v>
      </c>
      <c r="I366" s="23" t="s">
        <v>369</v>
      </c>
      <c r="J366" s="23" t="s">
        <v>370</v>
      </c>
      <c r="K366" s="23">
        <v>41525279</v>
      </c>
      <c r="L366" s="23">
        <v>1022659</v>
      </c>
      <c r="M366" s="23">
        <v>34.742748400000004</v>
      </c>
      <c r="N366" s="23">
        <v>-106.76264689999999</v>
      </c>
      <c r="O366" s="23">
        <v>0</v>
      </c>
      <c r="P366" s="23">
        <v>35061970700</v>
      </c>
      <c r="Q366" s="23">
        <v>279</v>
      </c>
      <c r="R366" s="23">
        <v>0.402560148283585</v>
      </c>
      <c r="S366" s="23">
        <v>4.1883302675000001E-3</v>
      </c>
    </row>
    <row r="367" spans="1:19">
      <c r="A367" s="23">
        <v>366</v>
      </c>
      <c r="B367" s="23">
        <v>365</v>
      </c>
      <c r="C367" s="23">
        <v>35</v>
      </c>
      <c r="D367" s="23">
        <v>61</v>
      </c>
      <c r="E367" s="23">
        <v>970303</v>
      </c>
      <c r="F367" s="23">
        <v>35061970303</v>
      </c>
      <c r="G367" s="23">
        <v>9703.0300000000007</v>
      </c>
      <c r="H367" s="23" t="s">
        <v>655</v>
      </c>
      <c r="I367" s="23" t="s">
        <v>369</v>
      </c>
      <c r="J367" s="23" t="s">
        <v>370</v>
      </c>
      <c r="K367" s="23">
        <v>46090075</v>
      </c>
      <c r="L367" s="23">
        <v>36284</v>
      </c>
      <c r="M367" s="23">
        <v>34.743532600000002</v>
      </c>
      <c r="N367" s="23">
        <v>-106.7198717</v>
      </c>
      <c r="O367" s="23">
        <v>0</v>
      </c>
      <c r="P367" s="23">
        <v>35061970303</v>
      </c>
      <c r="Q367" s="23">
        <v>108</v>
      </c>
      <c r="R367" s="23">
        <v>0.40488837991886401</v>
      </c>
      <c r="S367" s="23">
        <v>4.5407319074999997E-3</v>
      </c>
    </row>
    <row r="368" spans="1:19">
      <c r="A368" s="23">
        <v>367</v>
      </c>
      <c r="B368" s="23">
        <v>366</v>
      </c>
      <c r="C368" s="23">
        <v>35</v>
      </c>
      <c r="D368" s="23">
        <v>61</v>
      </c>
      <c r="E368" s="23">
        <v>970102</v>
      </c>
      <c r="F368" s="23">
        <v>35061970102</v>
      </c>
      <c r="G368" s="23">
        <v>9701.02</v>
      </c>
      <c r="H368" s="23" t="s">
        <v>656</v>
      </c>
      <c r="I368" s="23" t="s">
        <v>369</v>
      </c>
      <c r="J368" s="23" t="s">
        <v>370</v>
      </c>
      <c r="K368" s="23">
        <v>21242645</v>
      </c>
      <c r="L368" s="23">
        <v>29781</v>
      </c>
      <c r="M368" s="23">
        <v>34.819933900000002</v>
      </c>
      <c r="N368" s="23">
        <v>-106.6861141</v>
      </c>
      <c r="O368" s="23">
        <v>0</v>
      </c>
      <c r="P368" s="23">
        <v>35061970102</v>
      </c>
      <c r="Q368" s="23">
        <v>91</v>
      </c>
      <c r="R368" s="23">
        <v>0.25822856956871598</v>
      </c>
      <c r="S368" s="23">
        <v>2.0958827529999999E-3</v>
      </c>
    </row>
    <row r="369" spans="1:19">
      <c r="A369" s="23">
        <v>368</v>
      </c>
      <c r="B369" s="23">
        <v>367</v>
      </c>
      <c r="C369" s="23">
        <v>35</v>
      </c>
      <c r="D369" s="23">
        <v>61</v>
      </c>
      <c r="E369" s="23">
        <v>970301</v>
      </c>
      <c r="F369" s="23">
        <v>35061970301</v>
      </c>
      <c r="G369" s="23">
        <v>9703.01</v>
      </c>
      <c r="H369" s="23" t="s">
        <v>657</v>
      </c>
      <c r="I369" s="23" t="s">
        <v>369</v>
      </c>
      <c r="J369" s="23" t="s">
        <v>370</v>
      </c>
      <c r="K369" s="23">
        <v>115435532</v>
      </c>
      <c r="L369" s="23">
        <v>80029</v>
      </c>
      <c r="M369" s="23">
        <v>34.776005099999999</v>
      </c>
      <c r="N369" s="23">
        <v>-106.57048570000001</v>
      </c>
      <c r="O369" s="23">
        <v>0</v>
      </c>
      <c r="P369" s="23">
        <v>35061970301</v>
      </c>
      <c r="Q369" s="23">
        <v>265</v>
      </c>
      <c r="R369" s="23">
        <v>0.61875808821335798</v>
      </c>
      <c r="S369" s="23">
        <v>1.1374623245499999E-2</v>
      </c>
    </row>
    <row r="370" spans="1:19">
      <c r="A370" s="23">
        <v>369</v>
      </c>
      <c r="B370" s="23">
        <v>368</v>
      </c>
      <c r="C370" s="23">
        <v>35</v>
      </c>
      <c r="D370" s="23">
        <v>61</v>
      </c>
      <c r="E370" s="23">
        <v>970405</v>
      </c>
      <c r="F370" s="23">
        <v>35061970405</v>
      </c>
      <c r="G370" s="23">
        <v>9704.0499999999993</v>
      </c>
      <c r="H370" s="23" t="s">
        <v>658</v>
      </c>
      <c r="I370" s="23" t="s">
        <v>369</v>
      </c>
      <c r="J370" s="23" t="s">
        <v>370</v>
      </c>
      <c r="K370" s="23">
        <v>59275791</v>
      </c>
      <c r="L370" s="23">
        <v>40128</v>
      </c>
      <c r="M370" s="23">
        <v>34.7941267</v>
      </c>
      <c r="N370" s="23">
        <v>-106.7963409</v>
      </c>
      <c r="O370" s="23">
        <v>0</v>
      </c>
      <c r="P370" s="23">
        <v>35061970405</v>
      </c>
      <c r="Q370" s="23">
        <v>88</v>
      </c>
      <c r="R370" s="23">
        <v>0.34996508313122299</v>
      </c>
      <c r="S370" s="23">
        <v>5.8416643344999996E-3</v>
      </c>
    </row>
    <row r="371" spans="1:19">
      <c r="A371" s="23">
        <v>370</v>
      </c>
      <c r="B371" s="23">
        <v>369</v>
      </c>
      <c r="C371" s="23">
        <v>35</v>
      </c>
      <c r="D371" s="23">
        <v>61</v>
      </c>
      <c r="E371" s="23">
        <v>970404</v>
      </c>
      <c r="F371" s="23">
        <v>35061970404</v>
      </c>
      <c r="G371" s="23">
        <v>9704.0400000000009</v>
      </c>
      <c r="H371" s="23" t="s">
        <v>659</v>
      </c>
      <c r="I371" s="23" t="s">
        <v>369</v>
      </c>
      <c r="J371" s="23" t="s">
        <v>370</v>
      </c>
      <c r="K371" s="23">
        <v>7212691</v>
      </c>
      <c r="L371" s="23">
        <v>6771</v>
      </c>
      <c r="M371" s="23">
        <v>34.801441599999997</v>
      </c>
      <c r="N371" s="23">
        <v>-106.75075959999999</v>
      </c>
      <c r="O371" s="23">
        <v>0</v>
      </c>
      <c r="P371" s="23">
        <v>35061970404</v>
      </c>
      <c r="Q371" s="23">
        <v>101</v>
      </c>
      <c r="R371" s="23">
        <v>0.119851393557838</v>
      </c>
      <c r="S371" s="23">
        <v>7.1115352950000001E-4</v>
      </c>
    </row>
    <row r="372" spans="1:19">
      <c r="A372" s="23">
        <v>371</v>
      </c>
      <c r="B372" s="23">
        <v>370</v>
      </c>
      <c r="C372" s="23">
        <v>35</v>
      </c>
      <c r="D372" s="23">
        <v>61</v>
      </c>
      <c r="E372" s="23">
        <v>971400</v>
      </c>
      <c r="F372" s="23">
        <v>35061971400</v>
      </c>
      <c r="G372" s="23">
        <v>9714</v>
      </c>
      <c r="H372" s="23" t="s">
        <v>660</v>
      </c>
      <c r="I372" s="23" t="s">
        <v>369</v>
      </c>
      <c r="J372" s="23" t="s">
        <v>370</v>
      </c>
      <c r="K372" s="23">
        <v>204973549</v>
      </c>
      <c r="L372" s="23">
        <v>339237</v>
      </c>
      <c r="M372" s="23">
        <v>34.823940800000003</v>
      </c>
      <c r="N372" s="23">
        <v>-106.90323979999999</v>
      </c>
      <c r="O372" s="23">
        <v>0</v>
      </c>
      <c r="P372" s="23">
        <v>35061971400</v>
      </c>
      <c r="Q372" s="23">
        <v>55</v>
      </c>
      <c r="R372" s="23">
        <v>0.84066948064555802</v>
      </c>
      <c r="S372" s="23">
        <v>2.0231599967001999E-2</v>
      </c>
    </row>
    <row r="373" spans="1:19">
      <c r="A373" s="23">
        <v>372</v>
      </c>
      <c r="B373" s="23">
        <v>371</v>
      </c>
      <c r="C373" s="23">
        <v>35</v>
      </c>
      <c r="D373" s="23">
        <v>61</v>
      </c>
      <c r="E373" s="23">
        <v>971300</v>
      </c>
      <c r="F373" s="23">
        <v>35061971300</v>
      </c>
      <c r="G373" s="23">
        <v>9713</v>
      </c>
      <c r="H373" s="23" t="s">
        <v>661</v>
      </c>
      <c r="I373" s="23" t="s">
        <v>369</v>
      </c>
      <c r="J373" s="23" t="s">
        <v>370</v>
      </c>
      <c r="K373" s="23">
        <v>1159241243</v>
      </c>
      <c r="L373" s="23">
        <v>665892</v>
      </c>
      <c r="M373" s="23">
        <v>34.705471299999999</v>
      </c>
      <c r="N373" s="23">
        <v>-107.0205364</v>
      </c>
      <c r="O373" s="23">
        <v>0</v>
      </c>
      <c r="P373" s="23">
        <v>35061971300</v>
      </c>
      <c r="Q373" s="23">
        <v>46</v>
      </c>
      <c r="R373" s="23">
        <v>1.5897766212489199</v>
      </c>
      <c r="S373" s="23">
        <v>0.11415783266849901</v>
      </c>
    </row>
    <row r="374" spans="1:19">
      <c r="A374" s="23">
        <v>373</v>
      </c>
      <c r="B374" s="23">
        <v>372</v>
      </c>
      <c r="C374" s="23">
        <v>35</v>
      </c>
      <c r="D374" s="23">
        <v>13</v>
      </c>
      <c r="E374" s="23">
        <v>1806</v>
      </c>
      <c r="F374" s="23">
        <v>35013001806</v>
      </c>
      <c r="G374" s="23">
        <v>18.059999999999999</v>
      </c>
      <c r="H374" s="23" t="s">
        <v>662</v>
      </c>
      <c r="I374" s="23" t="s">
        <v>369</v>
      </c>
      <c r="J374" s="23" t="s">
        <v>370</v>
      </c>
      <c r="K374" s="23">
        <v>8913590</v>
      </c>
      <c r="L374" s="23">
        <v>0</v>
      </c>
      <c r="M374" s="23">
        <v>32.0147136</v>
      </c>
      <c r="N374" s="23">
        <v>-106.60742620000001</v>
      </c>
      <c r="O374" s="23">
        <v>0</v>
      </c>
      <c r="P374" s="23">
        <v>35013001806</v>
      </c>
      <c r="Q374" s="23">
        <v>444</v>
      </c>
      <c r="R374" s="23">
        <v>0.13708461674304601</v>
      </c>
      <c r="S374" s="23">
        <v>8.5082693400000001E-4</v>
      </c>
    </row>
    <row r="375" spans="1:19">
      <c r="A375" s="23">
        <v>374</v>
      </c>
      <c r="B375" s="23">
        <v>373</v>
      </c>
      <c r="C375" s="23">
        <v>35</v>
      </c>
      <c r="D375" s="23">
        <v>13</v>
      </c>
      <c r="E375" s="23">
        <v>1701</v>
      </c>
      <c r="F375" s="23">
        <v>35013001701</v>
      </c>
      <c r="G375" s="23">
        <v>17.010000000000002</v>
      </c>
      <c r="H375" s="23" t="s">
        <v>663</v>
      </c>
      <c r="I375" s="23" t="s">
        <v>369</v>
      </c>
      <c r="J375" s="23" t="s">
        <v>370</v>
      </c>
      <c r="K375" s="23">
        <v>1954856926</v>
      </c>
      <c r="L375" s="23">
        <v>180919</v>
      </c>
      <c r="M375" s="23">
        <v>31.958772</v>
      </c>
      <c r="N375" s="23">
        <v>-107.036823</v>
      </c>
      <c r="O375" s="23">
        <v>0</v>
      </c>
      <c r="P375" s="23">
        <v>35013001701</v>
      </c>
      <c r="Q375" s="23">
        <v>538</v>
      </c>
      <c r="R375" s="23">
        <v>2.1601092121757701</v>
      </c>
      <c r="S375" s="23">
        <v>0.18647300867700001</v>
      </c>
    </row>
    <row r="376" spans="1:19">
      <c r="A376" s="23">
        <v>375</v>
      </c>
      <c r="B376" s="23">
        <v>374</v>
      </c>
      <c r="C376" s="23">
        <v>35</v>
      </c>
      <c r="D376" s="23">
        <v>13</v>
      </c>
      <c r="E376" s="23">
        <v>1804</v>
      </c>
      <c r="F376" s="23">
        <v>35013001804</v>
      </c>
      <c r="G376" s="23">
        <v>18.04</v>
      </c>
      <c r="H376" s="23" t="s">
        <v>664</v>
      </c>
      <c r="I376" s="23" t="s">
        <v>369</v>
      </c>
      <c r="J376" s="23" t="s">
        <v>370</v>
      </c>
      <c r="K376" s="23">
        <v>100338586</v>
      </c>
      <c r="L376" s="23">
        <v>0</v>
      </c>
      <c r="M376" s="23">
        <v>32.045478500000002</v>
      </c>
      <c r="N376" s="23">
        <v>-106.43814070000001</v>
      </c>
      <c r="O376" s="23">
        <v>0</v>
      </c>
      <c r="P376" s="23">
        <v>35013001804</v>
      </c>
      <c r="Q376" s="23">
        <v>316</v>
      </c>
      <c r="R376" s="23">
        <v>0.42279808594810497</v>
      </c>
      <c r="S376" s="23">
        <v>9.5807567304979999E-3</v>
      </c>
    </row>
    <row r="377" spans="1:19">
      <c r="A377" s="23">
        <v>376</v>
      </c>
      <c r="B377" s="23">
        <v>375</v>
      </c>
      <c r="C377" s="23">
        <v>35</v>
      </c>
      <c r="D377" s="23">
        <v>13</v>
      </c>
      <c r="E377" s="23">
        <v>1303</v>
      </c>
      <c r="F377" s="23">
        <v>35013001303</v>
      </c>
      <c r="G377" s="23">
        <v>13.03</v>
      </c>
      <c r="H377" s="23" t="s">
        <v>665</v>
      </c>
      <c r="I377" s="23" t="s">
        <v>369</v>
      </c>
      <c r="J377" s="23" t="s">
        <v>370</v>
      </c>
      <c r="K377" s="23">
        <v>39854002</v>
      </c>
      <c r="L377" s="23">
        <v>103821</v>
      </c>
      <c r="M377" s="23">
        <v>32.3843459</v>
      </c>
      <c r="N377" s="23">
        <v>-106.8347855</v>
      </c>
      <c r="O377" s="23">
        <v>0</v>
      </c>
      <c r="P377" s="23">
        <v>35013001303</v>
      </c>
      <c r="Q377" s="23">
        <v>287</v>
      </c>
      <c r="R377" s="23">
        <v>0.39025005722317402</v>
      </c>
      <c r="S377" s="23">
        <v>3.8293671709999999E-3</v>
      </c>
    </row>
    <row r="378" spans="1:19">
      <c r="A378" s="23">
        <v>377</v>
      </c>
      <c r="B378" s="23">
        <v>376</v>
      </c>
      <c r="C378" s="23">
        <v>35</v>
      </c>
      <c r="D378" s="23">
        <v>13</v>
      </c>
      <c r="E378" s="23">
        <v>1801</v>
      </c>
      <c r="F378" s="23">
        <v>35013001801</v>
      </c>
      <c r="G378" s="23">
        <v>18.010000000000002</v>
      </c>
      <c r="H378" s="23" t="s">
        <v>666</v>
      </c>
      <c r="I378" s="23" t="s">
        <v>369</v>
      </c>
      <c r="J378" s="23" t="s">
        <v>370</v>
      </c>
      <c r="K378" s="23">
        <v>55464643</v>
      </c>
      <c r="L378" s="23">
        <v>388832</v>
      </c>
      <c r="M378" s="23">
        <v>32.174185999999999</v>
      </c>
      <c r="N378" s="23">
        <v>-106.7004464</v>
      </c>
      <c r="O378" s="23">
        <v>0</v>
      </c>
      <c r="P378" s="23">
        <v>35013001801</v>
      </c>
      <c r="Q378" s="23">
        <v>328</v>
      </c>
      <c r="R378" s="23">
        <v>0.37162474482514601</v>
      </c>
      <c r="S378" s="23">
        <v>5.3404508769999996E-3</v>
      </c>
    </row>
    <row r="379" spans="1:19">
      <c r="A379" s="23">
        <v>378</v>
      </c>
      <c r="B379" s="23">
        <v>377</v>
      </c>
      <c r="C379" s="23">
        <v>35</v>
      </c>
      <c r="D379" s="23">
        <v>13</v>
      </c>
      <c r="E379" s="23">
        <v>1305</v>
      </c>
      <c r="F379" s="23">
        <v>35013001305</v>
      </c>
      <c r="G379" s="23">
        <v>13.05</v>
      </c>
      <c r="H379" s="23" t="s">
        <v>667</v>
      </c>
      <c r="I379" s="23" t="s">
        <v>369</v>
      </c>
      <c r="J379" s="23" t="s">
        <v>370</v>
      </c>
      <c r="K379" s="23">
        <v>264576667</v>
      </c>
      <c r="L379" s="23">
        <v>0</v>
      </c>
      <c r="M379" s="23">
        <v>32.517572399999999</v>
      </c>
      <c r="N379" s="23">
        <v>-106.6775667</v>
      </c>
      <c r="O379" s="23">
        <v>0</v>
      </c>
      <c r="P379" s="23">
        <v>35013001305</v>
      </c>
      <c r="Q379" s="23">
        <v>151</v>
      </c>
      <c r="R379" s="23">
        <v>0.78050913573354297</v>
      </c>
      <c r="S379" s="23">
        <v>2.5392206202999999E-2</v>
      </c>
    </row>
    <row r="380" spans="1:19">
      <c r="A380" s="23">
        <v>379</v>
      </c>
      <c r="B380" s="23">
        <v>378</v>
      </c>
      <c r="C380" s="23">
        <v>35</v>
      </c>
      <c r="D380" s="23">
        <v>13</v>
      </c>
      <c r="E380" s="23">
        <v>1500</v>
      </c>
      <c r="F380" s="23">
        <v>35013001500</v>
      </c>
      <c r="G380" s="23">
        <v>15</v>
      </c>
      <c r="H380" s="23" t="s">
        <v>540</v>
      </c>
      <c r="I380" s="23" t="s">
        <v>369</v>
      </c>
      <c r="J380" s="23" t="s">
        <v>370</v>
      </c>
      <c r="K380" s="23">
        <v>1585851489</v>
      </c>
      <c r="L380" s="23">
        <v>687343</v>
      </c>
      <c r="M380" s="23">
        <v>32.345703100000001</v>
      </c>
      <c r="N380" s="23">
        <v>-107.051051</v>
      </c>
      <c r="O380" s="23">
        <v>0</v>
      </c>
      <c r="P380" s="23">
        <v>35013001500</v>
      </c>
      <c r="Q380" s="23">
        <v>253</v>
      </c>
      <c r="R380" s="23">
        <v>1.8303703650252099</v>
      </c>
      <c r="S380" s="23">
        <v>0.15195246330700099</v>
      </c>
    </row>
    <row r="381" spans="1:19">
      <c r="A381" s="23">
        <v>380</v>
      </c>
      <c r="B381" s="23">
        <v>379</v>
      </c>
      <c r="C381" s="23">
        <v>35</v>
      </c>
      <c r="D381" s="23">
        <v>13</v>
      </c>
      <c r="E381" s="23">
        <v>1400</v>
      </c>
      <c r="F381" s="23">
        <v>35013001400</v>
      </c>
      <c r="G381" s="23">
        <v>14</v>
      </c>
      <c r="H381" s="23" t="s">
        <v>509</v>
      </c>
      <c r="I381" s="23" t="s">
        <v>369</v>
      </c>
      <c r="J381" s="23" t="s">
        <v>370</v>
      </c>
      <c r="K381" s="23">
        <v>1093973341</v>
      </c>
      <c r="L381" s="23">
        <v>5103735</v>
      </c>
      <c r="M381" s="23">
        <v>32.624301199999998</v>
      </c>
      <c r="N381" s="23">
        <v>-107.1309708</v>
      </c>
      <c r="O381" s="23">
        <v>0</v>
      </c>
      <c r="P381" s="23">
        <v>35013001400</v>
      </c>
      <c r="Q381" s="23">
        <v>431</v>
      </c>
      <c r="R381" s="23">
        <v>1.56328479331807</v>
      </c>
      <c r="S381" s="23">
        <v>0.1056229650395</v>
      </c>
    </row>
    <row r="382" spans="1:19">
      <c r="A382" s="23">
        <v>381</v>
      </c>
      <c r="B382" s="23">
        <v>380</v>
      </c>
      <c r="C382" s="23">
        <v>35</v>
      </c>
      <c r="D382" s="23">
        <v>13</v>
      </c>
      <c r="E382" s="23">
        <v>104</v>
      </c>
      <c r="F382" s="23">
        <v>35013000104</v>
      </c>
      <c r="G382" s="23">
        <v>1.04</v>
      </c>
      <c r="H382" s="23" t="s">
        <v>668</v>
      </c>
      <c r="I382" s="23" t="s">
        <v>369</v>
      </c>
      <c r="J382" s="23" t="s">
        <v>370</v>
      </c>
      <c r="K382" s="23">
        <v>3605169</v>
      </c>
      <c r="L382" s="23">
        <v>0</v>
      </c>
      <c r="M382" s="23">
        <v>32.351436900000003</v>
      </c>
      <c r="N382" s="23">
        <v>-106.7812977</v>
      </c>
      <c r="O382" s="23">
        <v>0</v>
      </c>
      <c r="P382" s="23">
        <v>35013000104</v>
      </c>
      <c r="Q382" s="23">
        <v>141</v>
      </c>
      <c r="R382" s="23">
        <v>9.6022976552137998E-2</v>
      </c>
      <c r="S382" s="23">
        <v>3.4537302150000002E-4</v>
      </c>
    </row>
    <row r="383" spans="1:19">
      <c r="A383" s="23">
        <v>382</v>
      </c>
      <c r="B383" s="23">
        <v>381</v>
      </c>
      <c r="C383" s="23">
        <v>35</v>
      </c>
      <c r="D383" s="23">
        <v>13</v>
      </c>
      <c r="E383" s="23">
        <v>1102</v>
      </c>
      <c r="F383" s="23">
        <v>35013001102</v>
      </c>
      <c r="G383" s="23">
        <v>11.02</v>
      </c>
      <c r="H383" s="23" t="s">
        <v>538</v>
      </c>
      <c r="I383" s="23" t="s">
        <v>369</v>
      </c>
      <c r="J383" s="23" t="s">
        <v>370</v>
      </c>
      <c r="K383" s="23">
        <v>12905577</v>
      </c>
      <c r="L383" s="23">
        <v>0</v>
      </c>
      <c r="M383" s="23">
        <v>32.274481600000001</v>
      </c>
      <c r="N383" s="23">
        <v>-106.8049477</v>
      </c>
      <c r="O383" s="23">
        <v>0</v>
      </c>
      <c r="P383" s="23">
        <v>35013001102</v>
      </c>
      <c r="Q383" s="23">
        <v>57</v>
      </c>
      <c r="R383" s="23">
        <v>0.19315430704473499</v>
      </c>
      <c r="S383" s="23">
        <v>1.2353187380000001E-3</v>
      </c>
    </row>
    <row r="384" spans="1:19">
      <c r="A384" s="23">
        <v>383</v>
      </c>
      <c r="B384" s="23">
        <v>382</v>
      </c>
      <c r="C384" s="23">
        <v>35</v>
      </c>
      <c r="D384" s="23">
        <v>13</v>
      </c>
      <c r="E384" s="23">
        <v>1201</v>
      </c>
      <c r="F384" s="23">
        <v>35013001201</v>
      </c>
      <c r="G384" s="23">
        <v>12.01</v>
      </c>
      <c r="H384" s="23" t="s">
        <v>669</v>
      </c>
      <c r="I384" s="23" t="s">
        <v>369</v>
      </c>
      <c r="J384" s="23" t="s">
        <v>370</v>
      </c>
      <c r="K384" s="23">
        <v>169448748</v>
      </c>
      <c r="L384" s="23">
        <v>199310</v>
      </c>
      <c r="M384" s="23">
        <v>32.3699467</v>
      </c>
      <c r="N384" s="23">
        <v>-106.64392890000001</v>
      </c>
      <c r="O384" s="23">
        <v>0</v>
      </c>
      <c r="P384" s="23">
        <v>35013001201</v>
      </c>
      <c r="Q384" s="23">
        <v>519</v>
      </c>
      <c r="R384" s="23">
        <v>0.73494786249605704</v>
      </c>
      <c r="S384" s="23">
        <v>1.6255666028E-2</v>
      </c>
    </row>
    <row r="385" spans="1:19">
      <c r="A385" s="23">
        <v>384</v>
      </c>
      <c r="B385" s="23">
        <v>383</v>
      </c>
      <c r="C385" s="23">
        <v>35</v>
      </c>
      <c r="D385" s="23">
        <v>13</v>
      </c>
      <c r="E385" s="23">
        <v>102</v>
      </c>
      <c r="F385" s="23">
        <v>35013000102</v>
      </c>
      <c r="G385" s="23">
        <v>1.02</v>
      </c>
      <c r="H385" s="23" t="s">
        <v>670</v>
      </c>
      <c r="I385" s="23" t="s">
        <v>369</v>
      </c>
      <c r="J385" s="23" t="s">
        <v>370</v>
      </c>
      <c r="K385" s="23">
        <v>3117656</v>
      </c>
      <c r="L385" s="23">
        <v>0</v>
      </c>
      <c r="M385" s="23">
        <v>32.334671200000003</v>
      </c>
      <c r="N385" s="23">
        <v>-106.7693003</v>
      </c>
      <c r="O385" s="23">
        <v>0</v>
      </c>
      <c r="P385" s="23">
        <v>35013000102</v>
      </c>
      <c r="Q385" s="23">
        <v>98</v>
      </c>
      <c r="R385" s="23">
        <v>7.9877831089842005E-2</v>
      </c>
      <c r="S385" s="23">
        <v>2.9861517199999998E-4</v>
      </c>
    </row>
    <row r="386" spans="1:19">
      <c r="A386" s="23">
        <v>385</v>
      </c>
      <c r="B386" s="23">
        <v>384</v>
      </c>
      <c r="C386" s="23">
        <v>35</v>
      </c>
      <c r="D386" s="23">
        <v>13</v>
      </c>
      <c r="E386" s="23">
        <v>300</v>
      </c>
      <c r="F386" s="23">
        <v>35013000300</v>
      </c>
      <c r="G386" s="23">
        <v>3</v>
      </c>
      <c r="H386" s="23" t="s">
        <v>429</v>
      </c>
      <c r="I386" s="23" t="s">
        <v>369</v>
      </c>
      <c r="J386" s="23" t="s">
        <v>370</v>
      </c>
      <c r="K386" s="23">
        <v>2321207</v>
      </c>
      <c r="L386" s="23">
        <v>0</v>
      </c>
      <c r="M386" s="23">
        <v>32.323719599999997</v>
      </c>
      <c r="N386" s="23">
        <v>-106.7874022</v>
      </c>
      <c r="O386" s="23">
        <v>0</v>
      </c>
      <c r="P386" s="23">
        <v>35013000300</v>
      </c>
      <c r="Q386" s="23">
        <v>96</v>
      </c>
      <c r="R386" s="23">
        <v>6.9059236024007001E-2</v>
      </c>
      <c r="S386" s="23">
        <v>2.2230361399999999E-4</v>
      </c>
    </row>
    <row r="387" spans="1:19">
      <c r="A387" s="23">
        <v>386</v>
      </c>
      <c r="B387" s="23">
        <v>385</v>
      </c>
      <c r="C387" s="23">
        <v>35</v>
      </c>
      <c r="D387" s="23">
        <v>13</v>
      </c>
      <c r="E387" s="23">
        <v>401</v>
      </c>
      <c r="F387" s="23">
        <v>35013000401</v>
      </c>
      <c r="G387" s="23">
        <v>4.01</v>
      </c>
      <c r="H387" s="23" t="s">
        <v>383</v>
      </c>
      <c r="I387" s="23" t="s">
        <v>369</v>
      </c>
      <c r="J387" s="23" t="s">
        <v>370</v>
      </c>
      <c r="K387" s="23">
        <v>1523970</v>
      </c>
      <c r="L387" s="23">
        <v>0</v>
      </c>
      <c r="M387" s="23">
        <v>32.3165263</v>
      </c>
      <c r="N387" s="23">
        <v>-106.7739315</v>
      </c>
      <c r="O387" s="23">
        <v>0</v>
      </c>
      <c r="P387" s="23">
        <v>35013000401</v>
      </c>
      <c r="Q387" s="23">
        <v>138</v>
      </c>
      <c r="R387" s="23">
        <v>6.3089905478650996E-2</v>
      </c>
      <c r="S387" s="23">
        <v>1.4594063949999999E-4</v>
      </c>
    </row>
    <row r="388" spans="1:19">
      <c r="A388" s="23">
        <v>387</v>
      </c>
      <c r="B388" s="23">
        <v>386</v>
      </c>
      <c r="C388" s="23">
        <v>35</v>
      </c>
      <c r="D388" s="23">
        <v>13</v>
      </c>
      <c r="E388" s="23">
        <v>402</v>
      </c>
      <c r="F388" s="23">
        <v>35013000402</v>
      </c>
      <c r="G388" s="23">
        <v>4.0199999999999996</v>
      </c>
      <c r="H388" s="23" t="s">
        <v>368</v>
      </c>
      <c r="I388" s="23" t="s">
        <v>369</v>
      </c>
      <c r="J388" s="23" t="s">
        <v>370</v>
      </c>
      <c r="K388" s="23">
        <v>3617760</v>
      </c>
      <c r="L388" s="23">
        <v>0</v>
      </c>
      <c r="M388" s="23">
        <v>32.3196145</v>
      </c>
      <c r="N388" s="23">
        <v>-106.7621821</v>
      </c>
      <c r="O388" s="23">
        <v>0</v>
      </c>
      <c r="P388" s="23">
        <v>35013000402</v>
      </c>
      <c r="Q388" s="23">
        <v>251</v>
      </c>
      <c r="R388" s="23">
        <v>9.4095275749406002E-2</v>
      </c>
      <c r="S388" s="23">
        <v>3.4646028900000002E-4</v>
      </c>
    </row>
    <row r="389" spans="1:19">
      <c r="A389" s="23">
        <v>388</v>
      </c>
      <c r="B389" s="23">
        <v>387</v>
      </c>
      <c r="C389" s="23">
        <v>35</v>
      </c>
      <c r="D389" s="23">
        <v>13</v>
      </c>
      <c r="E389" s="23">
        <v>500</v>
      </c>
      <c r="F389" s="23">
        <v>35013000500</v>
      </c>
      <c r="G389" s="23">
        <v>5</v>
      </c>
      <c r="H389" s="23" t="s">
        <v>371</v>
      </c>
      <c r="I389" s="23" t="s">
        <v>369</v>
      </c>
      <c r="J389" s="23" t="s">
        <v>370</v>
      </c>
      <c r="K389" s="23">
        <v>2451526</v>
      </c>
      <c r="L389" s="23">
        <v>0</v>
      </c>
      <c r="M389" s="23">
        <v>32.3119972</v>
      </c>
      <c r="N389" s="23">
        <v>-106.78812019999999</v>
      </c>
      <c r="O389" s="23">
        <v>0</v>
      </c>
      <c r="P389" s="23">
        <v>35013000500</v>
      </c>
      <c r="Q389" s="23">
        <v>73</v>
      </c>
      <c r="R389" s="23">
        <v>7.1689025090422007E-2</v>
      </c>
      <c r="S389" s="23">
        <v>2.3475430900000001E-4</v>
      </c>
    </row>
    <row r="390" spans="1:19">
      <c r="A390" s="23">
        <v>389</v>
      </c>
      <c r="B390" s="23">
        <v>388</v>
      </c>
      <c r="C390" s="23">
        <v>35</v>
      </c>
      <c r="D390" s="23">
        <v>13</v>
      </c>
      <c r="E390" s="23">
        <v>600</v>
      </c>
      <c r="F390" s="23">
        <v>35013000600</v>
      </c>
      <c r="G390" s="23">
        <v>6</v>
      </c>
      <c r="H390" s="23" t="s">
        <v>431</v>
      </c>
      <c r="I390" s="23" t="s">
        <v>369</v>
      </c>
      <c r="J390" s="23" t="s">
        <v>370</v>
      </c>
      <c r="K390" s="23">
        <v>2516927</v>
      </c>
      <c r="L390" s="23">
        <v>0</v>
      </c>
      <c r="M390" s="23">
        <v>32.3029662</v>
      </c>
      <c r="N390" s="23">
        <v>-106.77178120000001</v>
      </c>
      <c r="O390" s="23">
        <v>0</v>
      </c>
      <c r="P390" s="23">
        <v>35013000600</v>
      </c>
      <c r="Q390" s="23">
        <v>114</v>
      </c>
      <c r="R390" s="23">
        <v>8.0583141862770005E-2</v>
      </c>
      <c r="S390" s="23">
        <v>2.4099436699999999E-4</v>
      </c>
    </row>
    <row r="391" spans="1:19">
      <c r="A391" s="23">
        <v>390</v>
      </c>
      <c r="B391" s="23">
        <v>389</v>
      </c>
      <c r="C391" s="23">
        <v>35</v>
      </c>
      <c r="D391" s="23">
        <v>13</v>
      </c>
      <c r="E391" s="23">
        <v>700</v>
      </c>
      <c r="F391" s="23">
        <v>35013000700</v>
      </c>
      <c r="G391" s="23">
        <v>7</v>
      </c>
      <c r="H391" s="23" t="s">
        <v>387</v>
      </c>
      <c r="I391" s="23" t="s">
        <v>369</v>
      </c>
      <c r="J391" s="23" t="s">
        <v>370</v>
      </c>
      <c r="K391" s="23">
        <v>2434363</v>
      </c>
      <c r="L391" s="23">
        <v>0</v>
      </c>
      <c r="M391" s="23">
        <v>32.3045239</v>
      </c>
      <c r="N391" s="23">
        <v>-106.752326</v>
      </c>
      <c r="O391" s="23">
        <v>0</v>
      </c>
      <c r="P391" s="23">
        <v>35013000700</v>
      </c>
      <c r="Q391" s="23">
        <v>205</v>
      </c>
      <c r="R391" s="23">
        <v>6.8587259890644001E-2</v>
      </c>
      <c r="S391" s="23">
        <v>2.3309227049999999E-4</v>
      </c>
    </row>
    <row r="392" spans="1:19">
      <c r="A392" s="23">
        <v>391</v>
      </c>
      <c r="B392" s="23">
        <v>390</v>
      </c>
      <c r="C392" s="23">
        <v>35</v>
      </c>
      <c r="D392" s="23">
        <v>13</v>
      </c>
      <c r="E392" s="23">
        <v>800</v>
      </c>
      <c r="F392" s="23">
        <v>35013000800</v>
      </c>
      <c r="G392" s="23">
        <v>8</v>
      </c>
      <c r="H392" s="23" t="s">
        <v>428</v>
      </c>
      <c r="I392" s="23" t="s">
        <v>369</v>
      </c>
      <c r="J392" s="23" t="s">
        <v>370</v>
      </c>
      <c r="K392" s="23">
        <v>1594424</v>
      </c>
      <c r="L392" s="23">
        <v>0</v>
      </c>
      <c r="M392" s="23">
        <v>32.292441699999998</v>
      </c>
      <c r="N392" s="23">
        <v>-106.74758970000001</v>
      </c>
      <c r="O392" s="23">
        <v>0</v>
      </c>
      <c r="P392" s="23">
        <v>35013000800</v>
      </c>
      <c r="Q392" s="23">
        <v>123</v>
      </c>
      <c r="R392" s="23">
        <v>5.5989523567201001E-2</v>
      </c>
      <c r="S392" s="23">
        <v>1.526477065E-4</v>
      </c>
    </row>
    <row r="393" spans="1:19">
      <c r="A393" s="23">
        <v>392</v>
      </c>
      <c r="B393" s="23">
        <v>391</v>
      </c>
      <c r="C393" s="23">
        <v>35</v>
      </c>
      <c r="D393" s="23">
        <v>13</v>
      </c>
      <c r="E393" s="23">
        <v>900</v>
      </c>
      <c r="F393" s="23">
        <v>35013000900</v>
      </c>
      <c r="G393" s="23">
        <v>9</v>
      </c>
      <c r="H393" s="23" t="s">
        <v>416</v>
      </c>
      <c r="I393" s="23" t="s">
        <v>369</v>
      </c>
      <c r="J393" s="23" t="s">
        <v>370</v>
      </c>
      <c r="K393" s="23">
        <v>3742158</v>
      </c>
      <c r="L393" s="23">
        <v>0</v>
      </c>
      <c r="M393" s="23">
        <v>32.290046400000001</v>
      </c>
      <c r="N393" s="23">
        <v>-106.76522199999999</v>
      </c>
      <c r="O393" s="23">
        <v>0</v>
      </c>
      <c r="P393" s="23">
        <v>35013000900</v>
      </c>
      <c r="Q393" s="23">
        <v>200</v>
      </c>
      <c r="R393" s="23">
        <v>9.7405679772850001E-2</v>
      </c>
      <c r="S393" s="23">
        <v>3.5825969700000002E-4</v>
      </c>
    </row>
    <row r="394" spans="1:19">
      <c r="A394" s="23">
        <v>393</v>
      </c>
      <c r="B394" s="23">
        <v>392</v>
      </c>
      <c r="C394" s="23">
        <v>35</v>
      </c>
      <c r="D394" s="23">
        <v>13</v>
      </c>
      <c r="E394" s="23">
        <v>1000</v>
      </c>
      <c r="F394" s="23">
        <v>35013001000</v>
      </c>
      <c r="G394" s="23">
        <v>10</v>
      </c>
      <c r="H394" s="23" t="s">
        <v>514</v>
      </c>
      <c r="I394" s="23" t="s">
        <v>369</v>
      </c>
      <c r="J394" s="23" t="s">
        <v>370</v>
      </c>
      <c r="K394" s="23">
        <v>4456247</v>
      </c>
      <c r="L394" s="23">
        <v>0</v>
      </c>
      <c r="M394" s="23">
        <v>32.276716800000003</v>
      </c>
      <c r="N394" s="23">
        <v>-106.7464153</v>
      </c>
      <c r="O394" s="23">
        <v>0</v>
      </c>
      <c r="P394" s="23">
        <v>35013001000</v>
      </c>
      <c r="Q394" s="23">
        <v>41</v>
      </c>
      <c r="R394" s="23">
        <v>0.100462503937003</v>
      </c>
      <c r="S394" s="23">
        <v>4.26561379E-4</v>
      </c>
    </row>
    <row r="395" spans="1:19">
      <c r="A395" s="23">
        <v>394</v>
      </c>
      <c r="B395" s="23">
        <v>393</v>
      </c>
      <c r="C395" s="23">
        <v>35</v>
      </c>
      <c r="D395" s="23">
        <v>13</v>
      </c>
      <c r="E395" s="23">
        <v>1600</v>
      </c>
      <c r="F395" s="23">
        <v>35013001600</v>
      </c>
      <c r="G395" s="23">
        <v>16</v>
      </c>
      <c r="H395" s="23" t="s">
        <v>506</v>
      </c>
      <c r="I395" s="23" t="s">
        <v>369</v>
      </c>
      <c r="J395" s="23" t="s">
        <v>370</v>
      </c>
      <c r="K395" s="23">
        <v>239882378</v>
      </c>
      <c r="L395" s="23">
        <v>723389</v>
      </c>
      <c r="M395" s="23">
        <v>32.1479778</v>
      </c>
      <c r="N395" s="23">
        <v>-106.8058499</v>
      </c>
      <c r="O395" s="23">
        <v>0</v>
      </c>
      <c r="P395" s="23">
        <v>35013001600</v>
      </c>
      <c r="Q395" s="23">
        <v>125</v>
      </c>
      <c r="R395" s="23">
        <v>0.66390098048507895</v>
      </c>
      <c r="S395" s="23">
        <v>2.2997904020500001E-2</v>
      </c>
    </row>
    <row r="396" spans="1:19">
      <c r="A396" s="23">
        <v>395</v>
      </c>
      <c r="B396" s="23">
        <v>394</v>
      </c>
      <c r="C396" s="23">
        <v>35</v>
      </c>
      <c r="D396" s="23">
        <v>13</v>
      </c>
      <c r="E396" s="23">
        <v>1703</v>
      </c>
      <c r="F396" s="23">
        <v>35013001703</v>
      </c>
      <c r="G396" s="23">
        <v>17.03</v>
      </c>
      <c r="H396" s="23" t="s">
        <v>671</v>
      </c>
      <c r="I396" s="23" t="s">
        <v>369</v>
      </c>
      <c r="J396" s="23" t="s">
        <v>370</v>
      </c>
      <c r="K396" s="23">
        <v>89859819</v>
      </c>
      <c r="L396" s="23">
        <v>42404</v>
      </c>
      <c r="M396" s="23">
        <v>31.934027199999999</v>
      </c>
      <c r="N396" s="23">
        <v>-106.6900715</v>
      </c>
      <c r="O396" s="23">
        <v>0</v>
      </c>
      <c r="P396" s="23">
        <v>35013001703</v>
      </c>
      <c r="Q396" s="23">
        <v>94</v>
      </c>
      <c r="R396" s="23">
        <v>0.55924476798633405</v>
      </c>
      <c r="S396" s="23">
        <v>8.5736509040000002E-3</v>
      </c>
    </row>
    <row r="397" spans="1:19">
      <c r="A397" s="23">
        <v>396</v>
      </c>
      <c r="B397" s="23">
        <v>395</v>
      </c>
      <c r="C397" s="23">
        <v>35</v>
      </c>
      <c r="D397" s="23">
        <v>13</v>
      </c>
      <c r="E397" s="23">
        <v>1705</v>
      </c>
      <c r="F397" s="23">
        <v>35013001705</v>
      </c>
      <c r="G397" s="23">
        <v>17.05</v>
      </c>
      <c r="H397" s="23" t="s">
        <v>672</v>
      </c>
      <c r="I397" s="23" t="s">
        <v>369</v>
      </c>
      <c r="J397" s="23" t="s">
        <v>370</v>
      </c>
      <c r="K397" s="23">
        <v>12089275</v>
      </c>
      <c r="L397" s="23">
        <v>552074</v>
      </c>
      <c r="M397" s="23">
        <v>31.8018325</v>
      </c>
      <c r="N397" s="23">
        <v>-106.5591515</v>
      </c>
      <c r="O397" s="23">
        <v>0</v>
      </c>
      <c r="P397" s="23">
        <v>35013001705</v>
      </c>
      <c r="Q397" s="23">
        <v>259</v>
      </c>
      <c r="R397" s="23">
        <v>0.23246374406214701</v>
      </c>
      <c r="S397" s="23">
        <v>1.2039094825010001E-3</v>
      </c>
    </row>
    <row r="398" spans="1:19">
      <c r="A398" s="23">
        <v>397</v>
      </c>
      <c r="B398" s="23">
        <v>396</v>
      </c>
      <c r="C398" s="23">
        <v>35</v>
      </c>
      <c r="D398" s="23">
        <v>13</v>
      </c>
      <c r="E398" s="23">
        <v>1900</v>
      </c>
      <c r="F398" s="23">
        <v>35013001900</v>
      </c>
      <c r="G398" s="23">
        <v>19</v>
      </c>
      <c r="H398" s="23" t="s">
        <v>533</v>
      </c>
      <c r="I398" s="23" t="s">
        <v>369</v>
      </c>
      <c r="J398" s="23" t="s">
        <v>370</v>
      </c>
      <c r="K398" s="23">
        <v>2421489010</v>
      </c>
      <c r="L398" s="23">
        <v>7877753</v>
      </c>
      <c r="M398" s="23">
        <v>32.598568399999998</v>
      </c>
      <c r="N398" s="23">
        <v>-106.5099348</v>
      </c>
      <c r="O398" s="23">
        <v>0</v>
      </c>
      <c r="P398" s="23">
        <v>35013001900</v>
      </c>
      <c r="Q398" s="23">
        <v>5</v>
      </c>
      <c r="R398" s="23">
        <v>2.8096027637314802</v>
      </c>
      <c r="S398" s="23">
        <v>0.233393030466503</v>
      </c>
    </row>
    <row r="399" spans="1:19">
      <c r="A399" s="23">
        <v>398</v>
      </c>
      <c r="B399" s="23">
        <v>397</v>
      </c>
      <c r="C399" s="23">
        <v>35</v>
      </c>
      <c r="D399" s="23">
        <v>13</v>
      </c>
      <c r="E399" s="23">
        <v>1802</v>
      </c>
      <c r="F399" s="23">
        <v>35013001802</v>
      </c>
      <c r="G399" s="23">
        <v>18.02</v>
      </c>
      <c r="H399" s="23" t="s">
        <v>673</v>
      </c>
      <c r="I399" s="23" t="s">
        <v>369</v>
      </c>
      <c r="J399" s="23" t="s">
        <v>370</v>
      </c>
      <c r="K399" s="23">
        <v>221766873</v>
      </c>
      <c r="L399" s="23">
        <v>496304</v>
      </c>
      <c r="M399" s="23">
        <v>32.080525999999999</v>
      </c>
      <c r="N399" s="23">
        <v>-106.60008999999999</v>
      </c>
      <c r="O399" s="23">
        <v>0</v>
      </c>
      <c r="P399" s="23">
        <v>35013001802</v>
      </c>
      <c r="Q399" s="23">
        <v>371</v>
      </c>
      <c r="R399" s="23">
        <v>0.85891442998752798</v>
      </c>
      <c r="S399" s="23">
        <v>2.1231568183998E-2</v>
      </c>
    </row>
    <row r="400" spans="1:19">
      <c r="A400" s="23">
        <v>399</v>
      </c>
      <c r="B400" s="23">
        <v>398</v>
      </c>
      <c r="C400" s="23">
        <v>35</v>
      </c>
      <c r="D400" s="23">
        <v>13</v>
      </c>
      <c r="E400" s="23">
        <v>1702</v>
      </c>
      <c r="F400" s="23">
        <v>35013001702</v>
      </c>
      <c r="G400" s="23">
        <v>17.02</v>
      </c>
      <c r="H400" s="23" t="s">
        <v>674</v>
      </c>
      <c r="I400" s="23" t="s">
        <v>369</v>
      </c>
      <c r="J400" s="23" t="s">
        <v>370</v>
      </c>
      <c r="K400" s="23">
        <v>349190338</v>
      </c>
      <c r="L400" s="23">
        <v>344706</v>
      </c>
      <c r="M400" s="23">
        <v>32.0538454</v>
      </c>
      <c r="N400" s="23">
        <v>-106.80584639999999</v>
      </c>
      <c r="O400" s="23">
        <v>0</v>
      </c>
      <c r="P400" s="23">
        <v>35013001702</v>
      </c>
      <c r="Q400" s="23">
        <v>72</v>
      </c>
      <c r="R400" s="23">
        <v>0.83236965632635895</v>
      </c>
      <c r="S400" s="23">
        <v>3.3369915998000002E-2</v>
      </c>
    </row>
    <row r="401" spans="1:19">
      <c r="A401" s="23">
        <v>400</v>
      </c>
      <c r="B401" s="23">
        <v>399</v>
      </c>
      <c r="C401" s="23">
        <v>35</v>
      </c>
      <c r="D401" s="23">
        <v>13</v>
      </c>
      <c r="E401" s="23">
        <v>1306</v>
      </c>
      <c r="F401" s="23">
        <v>35013001306</v>
      </c>
      <c r="G401" s="23">
        <v>13.06</v>
      </c>
      <c r="H401" s="23" t="s">
        <v>675</v>
      </c>
      <c r="I401" s="23" t="s">
        <v>369</v>
      </c>
      <c r="J401" s="23" t="s">
        <v>370</v>
      </c>
      <c r="K401" s="23">
        <v>17134065</v>
      </c>
      <c r="L401" s="23">
        <v>0</v>
      </c>
      <c r="M401" s="23">
        <v>32.375211299999997</v>
      </c>
      <c r="N401" s="23">
        <v>-106.765935</v>
      </c>
      <c r="O401" s="23">
        <v>0</v>
      </c>
      <c r="P401" s="23">
        <v>35013001306</v>
      </c>
      <c r="Q401" s="23">
        <v>420</v>
      </c>
      <c r="R401" s="23">
        <v>0.21836447124691699</v>
      </c>
      <c r="S401" s="23">
        <v>1.6418595769999999E-3</v>
      </c>
    </row>
    <row r="402" spans="1:19">
      <c r="A402" s="23">
        <v>401</v>
      </c>
      <c r="B402" s="23">
        <v>400</v>
      </c>
      <c r="C402" s="23">
        <v>35</v>
      </c>
      <c r="D402" s="23">
        <v>13</v>
      </c>
      <c r="E402" s="23">
        <v>202</v>
      </c>
      <c r="F402" s="23">
        <v>35013000202</v>
      </c>
      <c r="G402" s="23">
        <v>2.02</v>
      </c>
      <c r="H402" s="23" t="s">
        <v>396</v>
      </c>
      <c r="I402" s="23" t="s">
        <v>369</v>
      </c>
      <c r="J402" s="23" t="s">
        <v>370</v>
      </c>
      <c r="K402" s="23">
        <v>13401793</v>
      </c>
      <c r="L402" s="23">
        <v>0</v>
      </c>
      <c r="M402" s="23">
        <v>32.322566700000003</v>
      </c>
      <c r="N402" s="23">
        <v>-106.816188</v>
      </c>
      <c r="O402" s="23">
        <v>0</v>
      </c>
      <c r="P402" s="23">
        <v>35013000202</v>
      </c>
      <c r="Q402" s="23">
        <v>276</v>
      </c>
      <c r="R402" s="23">
        <v>0.18197534346802799</v>
      </c>
      <c r="S402" s="23">
        <v>1.2834834365E-3</v>
      </c>
    </row>
    <row r="403" spans="1:19">
      <c r="A403" s="23">
        <v>402</v>
      </c>
      <c r="B403" s="23">
        <v>401</v>
      </c>
      <c r="C403" s="23">
        <v>35</v>
      </c>
      <c r="D403" s="23">
        <v>13</v>
      </c>
      <c r="E403" s="23">
        <v>1204</v>
      </c>
      <c r="F403" s="23">
        <v>35013001204</v>
      </c>
      <c r="G403" s="23">
        <v>12.04</v>
      </c>
      <c r="H403" s="23" t="s">
        <v>676</v>
      </c>
      <c r="I403" s="23" t="s">
        <v>369</v>
      </c>
      <c r="J403" s="23" t="s">
        <v>370</v>
      </c>
      <c r="K403" s="23">
        <v>197151813</v>
      </c>
      <c r="L403" s="23">
        <v>0</v>
      </c>
      <c r="M403" s="23">
        <v>32.268183700000002</v>
      </c>
      <c r="N403" s="23">
        <v>-106.65059100000001</v>
      </c>
      <c r="O403" s="23">
        <v>0</v>
      </c>
      <c r="P403" s="23">
        <v>35013001204</v>
      </c>
      <c r="Q403" s="23">
        <v>71</v>
      </c>
      <c r="R403" s="23">
        <v>0.60163411673882605</v>
      </c>
      <c r="S403" s="23">
        <v>1.8870052778501002E-2</v>
      </c>
    </row>
    <row r="404" spans="1:19">
      <c r="A404" s="23">
        <v>403</v>
      </c>
      <c r="B404" s="23">
        <v>402</v>
      </c>
      <c r="C404" s="23">
        <v>35</v>
      </c>
      <c r="D404" s="23">
        <v>13</v>
      </c>
      <c r="E404" s="23">
        <v>1104</v>
      </c>
      <c r="F404" s="23">
        <v>35013001104</v>
      </c>
      <c r="G404" s="23">
        <v>11.04</v>
      </c>
      <c r="H404" s="23" t="s">
        <v>677</v>
      </c>
      <c r="I404" s="23" t="s">
        <v>369</v>
      </c>
      <c r="J404" s="23" t="s">
        <v>370</v>
      </c>
      <c r="K404" s="23">
        <v>16597123</v>
      </c>
      <c r="L404" s="23">
        <v>0</v>
      </c>
      <c r="M404" s="23">
        <v>32.241480799999998</v>
      </c>
      <c r="N404" s="23">
        <v>-106.730799</v>
      </c>
      <c r="O404" s="23">
        <v>0</v>
      </c>
      <c r="P404" s="23">
        <v>35013001104</v>
      </c>
      <c r="Q404" s="23">
        <v>206</v>
      </c>
      <c r="R404" s="23">
        <v>0.23882869379716101</v>
      </c>
      <c r="S404" s="23">
        <v>1.5881063769990001E-3</v>
      </c>
    </row>
    <row r="405" spans="1:19">
      <c r="A405" s="23">
        <v>404</v>
      </c>
      <c r="B405" s="23">
        <v>403</v>
      </c>
      <c r="C405" s="23">
        <v>35</v>
      </c>
      <c r="D405" s="23">
        <v>13</v>
      </c>
      <c r="E405" s="23">
        <v>1103</v>
      </c>
      <c r="F405" s="23">
        <v>35013001103</v>
      </c>
      <c r="G405" s="23">
        <v>11.03</v>
      </c>
      <c r="H405" s="23" t="s">
        <v>678</v>
      </c>
      <c r="I405" s="23" t="s">
        <v>369</v>
      </c>
      <c r="J405" s="23" t="s">
        <v>370</v>
      </c>
      <c r="K405" s="23">
        <v>31011933</v>
      </c>
      <c r="L405" s="23">
        <v>189994</v>
      </c>
      <c r="M405" s="23">
        <v>32.244232599999997</v>
      </c>
      <c r="N405" s="23">
        <v>-106.7748217</v>
      </c>
      <c r="O405" s="23">
        <v>0</v>
      </c>
      <c r="P405" s="23">
        <v>35013001103</v>
      </c>
      <c r="Q405" s="23">
        <v>99</v>
      </c>
      <c r="R405" s="23">
        <v>0.28774753862778302</v>
      </c>
      <c r="S405" s="23">
        <v>2.9856263259999999E-3</v>
      </c>
    </row>
    <row r="406" spans="1:19">
      <c r="A406" s="23">
        <v>405</v>
      </c>
      <c r="B406" s="23">
        <v>404</v>
      </c>
      <c r="C406" s="23">
        <v>35</v>
      </c>
      <c r="D406" s="23">
        <v>13</v>
      </c>
      <c r="E406" s="23">
        <v>1307</v>
      </c>
      <c r="F406" s="23">
        <v>35013001307</v>
      </c>
      <c r="G406" s="23">
        <v>13.07</v>
      </c>
      <c r="H406" s="23" t="s">
        <v>679</v>
      </c>
      <c r="I406" s="23" t="s">
        <v>369</v>
      </c>
      <c r="J406" s="23" t="s">
        <v>370</v>
      </c>
      <c r="K406" s="23">
        <v>881202684</v>
      </c>
      <c r="L406" s="23">
        <v>741074</v>
      </c>
      <c r="M406" s="23">
        <v>32.6482715</v>
      </c>
      <c r="N406" s="23">
        <v>-106.8027187</v>
      </c>
      <c r="O406" s="23">
        <v>0</v>
      </c>
      <c r="P406" s="23">
        <v>35013001307</v>
      </c>
      <c r="Q406" s="23">
        <v>264</v>
      </c>
      <c r="R406" s="23">
        <v>1.4357361119962599</v>
      </c>
      <c r="S406" s="23">
        <v>8.4746161437501993E-2</v>
      </c>
    </row>
    <row r="407" spans="1:19">
      <c r="A407" s="23">
        <v>406</v>
      </c>
      <c r="B407" s="23">
        <v>405</v>
      </c>
      <c r="C407" s="23">
        <v>35</v>
      </c>
      <c r="D407" s="23">
        <v>13</v>
      </c>
      <c r="E407" s="23">
        <v>1304</v>
      </c>
      <c r="F407" s="23">
        <v>35013001304</v>
      </c>
      <c r="G407" s="23">
        <v>13.04</v>
      </c>
      <c r="H407" s="23" t="s">
        <v>680</v>
      </c>
      <c r="I407" s="23" t="s">
        <v>369</v>
      </c>
      <c r="J407" s="23" t="s">
        <v>370</v>
      </c>
      <c r="K407" s="23">
        <v>22286886</v>
      </c>
      <c r="L407" s="23">
        <v>0</v>
      </c>
      <c r="M407" s="23">
        <v>32.409427299999997</v>
      </c>
      <c r="N407" s="23">
        <v>-106.702882</v>
      </c>
      <c r="O407" s="23">
        <v>0</v>
      </c>
      <c r="P407" s="23">
        <v>35013001304</v>
      </c>
      <c r="Q407" s="23">
        <v>304</v>
      </c>
      <c r="R407" s="23">
        <v>0.243496699993689</v>
      </c>
      <c r="S407" s="23">
        <v>2.1364194164999999E-3</v>
      </c>
    </row>
    <row r="408" spans="1:19">
      <c r="A408" s="23">
        <v>407</v>
      </c>
      <c r="B408" s="23">
        <v>406</v>
      </c>
      <c r="C408" s="23">
        <v>35</v>
      </c>
      <c r="D408" s="23">
        <v>13</v>
      </c>
      <c r="E408" s="23">
        <v>1707</v>
      </c>
      <c r="F408" s="23">
        <v>35013001707</v>
      </c>
      <c r="G408" s="23">
        <v>17.07</v>
      </c>
      <c r="H408" s="23" t="s">
        <v>681</v>
      </c>
      <c r="I408" s="23" t="s">
        <v>369</v>
      </c>
      <c r="J408" s="23" t="s">
        <v>370</v>
      </c>
      <c r="K408" s="23">
        <v>5709890</v>
      </c>
      <c r="L408" s="23">
        <v>0</v>
      </c>
      <c r="M408" s="23">
        <v>31.8117044</v>
      </c>
      <c r="N408" s="23">
        <v>-106.6021142</v>
      </c>
      <c r="O408" s="23">
        <v>0</v>
      </c>
      <c r="P408" s="23">
        <v>35013001707</v>
      </c>
      <c r="Q408" s="23">
        <v>506</v>
      </c>
      <c r="R408" s="23">
        <v>0.14691421916410299</v>
      </c>
      <c r="S408" s="23">
        <v>5.4384626649999998E-4</v>
      </c>
    </row>
    <row r="409" spans="1:19">
      <c r="A409" s="23">
        <v>408</v>
      </c>
      <c r="B409" s="23">
        <v>407</v>
      </c>
      <c r="C409" s="23">
        <v>35</v>
      </c>
      <c r="D409" s="23">
        <v>13</v>
      </c>
      <c r="E409" s="23">
        <v>1706</v>
      </c>
      <c r="F409" s="23">
        <v>35013001706</v>
      </c>
      <c r="G409" s="23">
        <v>17.059999999999999</v>
      </c>
      <c r="H409" s="23" t="s">
        <v>682</v>
      </c>
      <c r="I409" s="23" t="s">
        <v>369</v>
      </c>
      <c r="J409" s="23" t="s">
        <v>370</v>
      </c>
      <c r="K409" s="23">
        <v>1963586</v>
      </c>
      <c r="L409" s="23">
        <v>0</v>
      </c>
      <c r="M409" s="23">
        <v>31.793092600000001</v>
      </c>
      <c r="N409" s="23">
        <v>-106.5724218</v>
      </c>
      <c r="O409" s="23">
        <v>0</v>
      </c>
      <c r="P409" s="23">
        <v>35013001706</v>
      </c>
      <c r="Q409" s="23">
        <v>337</v>
      </c>
      <c r="R409" s="23">
        <v>6.4977975425943996E-2</v>
      </c>
      <c r="S409" s="23">
        <v>1.8698755999999999E-4</v>
      </c>
    </row>
    <row r="410" spans="1:19">
      <c r="A410" s="23">
        <v>409</v>
      </c>
      <c r="B410" s="23">
        <v>408</v>
      </c>
      <c r="C410" s="23">
        <v>35</v>
      </c>
      <c r="D410" s="23">
        <v>13</v>
      </c>
      <c r="E410" s="23">
        <v>1805</v>
      </c>
      <c r="F410" s="23">
        <v>35013001805</v>
      </c>
      <c r="G410" s="23">
        <v>18.05</v>
      </c>
      <c r="H410" s="23" t="s">
        <v>683</v>
      </c>
      <c r="I410" s="23" t="s">
        <v>369</v>
      </c>
      <c r="J410" s="23" t="s">
        <v>370</v>
      </c>
      <c r="K410" s="23">
        <v>1582411</v>
      </c>
      <c r="L410" s="23">
        <v>0</v>
      </c>
      <c r="M410" s="23">
        <v>32.005431299999998</v>
      </c>
      <c r="N410" s="23">
        <v>-106.5906475</v>
      </c>
      <c r="O410" s="23">
        <v>0</v>
      </c>
      <c r="P410" s="23">
        <v>35013001805</v>
      </c>
      <c r="Q410" s="23">
        <v>278</v>
      </c>
      <c r="R410" s="23">
        <v>5.0979102031291003E-2</v>
      </c>
      <c r="S410" s="23">
        <v>1.510305755E-4</v>
      </c>
    </row>
    <row r="411" spans="1:19">
      <c r="A411" s="23">
        <v>410</v>
      </c>
      <c r="B411" s="23">
        <v>409</v>
      </c>
      <c r="C411" s="23">
        <v>35</v>
      </c>
      <c r="D411" s="23">
        <v>13</v>
      </c>
      <c r="E411" s="23">
        <v>201</v>
      </c>
      <c r="F411" s="23">
        <v>35013000201</v>
      </c>
      <c r="G411" s="23">
        <v>2.0099999999999998</v>
      </c>
      <c r="H411" s="23" t="s">
        <v>394</v>
      </c>
      <c r="I411" s="23" t="s">
        <v>369</v>
      </c>
      <c r="J411" s="23" t="s">
        <v>370</v>
      </c>
      <c r="K411" s="23">
        <v>8322688</v>
      </c>
      <c r="L411" s="23">
        <v>157977</v>
      </c>
      <c r="M411" s="23">
        <v>32.299249199999998</v>
      </c>
      <c r="N411" s="23">
        <v>-106.7963639</v>
      </c>
      <c r="O411" s="23">
        <v>0</v>
      </c>
      <c r="P411" s="23">
        <v>35013000201</v>
      </c>
      <c r="Q411" s="23">
        <v>377</v>
      </c>
      <c r="R411" s="23">
        <v>0.12832326648998299</v>
      </c>
      <c r="S411" s="23">
        <v>8.11956534E-4</v>
      </c>
    </row>
    <row r="412" spans="1:19">
      <c r="A412" s="23">
        <v>411</v>
      </c>
      <c r="B412" s="23">
        <v>410</v>
      </c>
      <c r="C412" s="23">
        <v>35</v>
      </c>
      <c r="D412" s="23">
        <v>13</v>
      </c>
      <c r="E412" s="23">
        <v>1203</v>
      </c>
      <c r="F412" s="23">
        <v>35013001203</v>
      </c>
      <c r="G412" s="23">
        <v>12.03</v>
      </c>
      <c r="H412" s="23" t="s">
        <v>684</v>
      </c>
      <c r="I412" s="23" t="s">
        <v>369</v>
      </c>
      <c r="J412" s="23" t="s">
        <v>370</v>
      </c>
      <c r="K412" s="23">
        <v>2661768</v>
      </c>
      <c r="L412" s="23">
        <v>0</v>
      </c>
      <c r="M412" s="23">
        <v>32.310012200000003</v>
      </c>
      <c r="N412" s="23">
        <v>-106.7370299</v>
      </c>
      <c r="O412" s="23">
        <v>0</v>
      </c>
      <c r="P412" s="23">
        <v>35013001203</v>
      </c>
      <c r="Q412" s="23">
        <v>130</v>
      </c>
      <c r="R412" s="23">
        <v>7.7622625891694996E-2</v>
      </c>
      <c r="S412" s="23">
        <v>2.5488181800000003E-4</v>
      </c>
    </row>
    <row r="413" spans="1:19">
      <c r="A413" s="23">
        <v>412</v>
      </c>
      <c r="B413" s="23">
        <v>411</v>
      </c>
      <c r="C413" s="23">
        <v>35</v>
      </c>
      <c r="D413" s="23">
        <v>13</v>
      </c>
      <c r="E413" s="23">
        <v>1205</v>
      </c>
      <c r="F413" s="23">
        <v>35013001205</v>
      </c>
      <c r="G413" s="23">
        <v>12.05</v>
      </c>
      <c r="H413" s="23" t="s">
        <v>685</v>
      </c>
      <c r="I413" s="23" t="s">
        <v>369</v>
      </c>
      <c r="J413" s="23" t="s">
        <v>370</v>
      </c>
      <c r="K413" s="23">
        <v>6602439</v>
      </c>
      <c r="L413" s="23">
        <v>0</v>
      </c>
      <c r="M413" s="23">
        <v>32.306231199999999</v>
      </c>
      <c r="N413" s="23">
        <v>-106.72373949999999</v>
      </c>
      <c r="O413" s="23">
        <v>0</v>
      </c>
      <c r="P413" s="23">
        <v>35013001205</v>
      </c>
      <c r="Q413" s="23">
        <v>128</v>
      </c>
      <c r="R413" s="23">
        <v>0.134727145447048</v>
      </c>
      <c r="S413" s="23">
        <v>6.32201295E-4</v>
      </c>
    </row>
    <row r="414" spans="1:19">
      <c r="A414" s="23">
        <v>413</v>
      </c>
      <c r="B414" s="23">
        <v>412</v>
      </c>
      <c r="C414" s="23">
        <v>35</v>
      </c>
      <c r="D414" s="23">
        <v>13</v>
      </c>
      <c r="E414" s="23">
        <v>103</v>
      </c>
      <c r="F414" s="23">
        <v>35013000103</v>
      </c>
      <c r="G414" s="23">
        <v>1.03</v>
      </c>
      <c r="H414" s="23" t="s">
        <v>686</v>
      </c>
      <c r="I414" s="23" t="s">
        <v>369</v>
      </c>
      <c r="J414" s="23" t="s">
        <v>370</v>
      </c>
      <c r="K414" s="23">
        <v>3936810</v>
      </c>
      <c r="L414" s="23">
        <v>0</v>
      </c>
      <c r="M414" s="23">
        <v>32.340704600000002</v>
      </c>
      <c r="N414" s="23">
        <v>-106.7929517</v>
      </c>
      <c r="O414" s="23">
        <v>0</v>
      </c>
      <c r="P414" s="23">
        <v>35013000103</v>
      </c>
      <c r="Q414" s="23">
        <v>134</v>
      </c>
      <c r="R414" s="23">
        <v>9.9116214709728007E-2</v>
      </c>
      <c r="S414" s="23">
        <v>3.771008015E-4</v>
      </c>
    </row>
    <row r="415" spans="1:19">
      <c r="A415" s="23">
        <v>414</v>
      </c>
      <c r="B415" s="23">
        <v>413</v>
      </c>
      <c r="C415" s="23">
        <v>35</v>
      </c>
      <c r="D415" s="23">
        <v>49</v>
      </c>
      <c r="E415" s="23">
        <v>1002</v>
      </c>
      <c r="F415" s="23">
        <v>35049001002</v>
      </c>
      <c r="G415" s="23">
        <v>10.02</v>
      </c>
      <c r="H415" s="23" t="s">
        <v>636</v>
      </c>
      <c r="I415" s="23" t="s">
        <v>369</v>
      </c>
      <c r="J415" s="23" t="s">
        <v>370</v>
      </c>
      <c r="K415" s="23">
        <v>2077106</v>
      </c>
      <c r="L415" s="23">
        <v>0</v>
      </c>
      <c r="M415" s="23">
        <v>35.665407000000002</v>
      </c>
      <c r="N415" s="23">
        <v>-105.96372890000001</v>
      </c>
      <c r="O415" s="23">
        <v>0</v>
      </c>
      <c r="P415" s="23">
        <v>35049001002</v>
      </c>
      <c r="Q415" s="23">
        <v>81</v>
      </c>
      <c r="R415" s="23">
        <v>6.4866587042334001E-2</v>
      </c>
      <c r="S415" s="23">
        <v>2.0675952500000001E-4</v>
      </c>
    </row>
    <row r="416" spans="1:19">
      <c r="A416" s="23">
        <v>415</v>
      </c>
      <c r="B416" s="23">
        <v>414</v>
      </c>
      <c r="C416" s="23">
        <v>35</v>
      </c>
      <c r="D416" s="23">
        <v>49</v>
      </c>
      <c r="E416" s="23">
        <v>1103</v>
      </c>
      <c r="F416" s="23">
        <v>35049001103</v>
      </c>
      <c r="G416" s="23">
        <v>11.03</v>
      </c>
      <c r="H416" s="23" t="s">
        <v>678</v>
      </c>
      <c r="I416" s="23" t="s">
        <v>369</v>
      </c>
      <c r="J416" s="23" t="s">
        <v>370</v>
      </c>
      <c r="K416" s="23">
        <v>2194628</v>
      </c>
      <c r="L416" s="23">
        <v>0</v>
      </c>
      <c r="M416" s="23">
        <v>35.656045399999996</v>
      </c>
      <c r="N416" s="23">
        <v>-105.9712548</v>
      </c>
      <c r="O416" s="23">
        <v>0</v>
      </c>
      <c r="P416" s="23">
        <v>35049001103</v>
      </c>
      <c r="Q416" s="23">
        <v>38</v>
      </c>
      <c r="R416" s="23">
        <v>7.2650739840181E-2</v>
      </c>
      <c r="S416" s="23">
        <v>2.18432538E-4</v>
      </c>
    </row>
    <row r="417" spans="1:19">
      <c r="A417" s="23">
        <v>416</v>
      </c>
      <c r="B417" s="23">
        <v>415</v>
      </c>
      <c r="C417" s="23">
        <v>35</v>
      </c>
      <c r="D417" s="23">
        <v>49</v>
      </c>
      <c r="E417" s="23">
        <v>1105</v>
      </c>
      <c r="F417" s="23">
        <v>35049001105</v>
      </c>
      <c r="G417" s="23">
        <v>11.05</v>
      </c>
      <c r="H417" s="23" t="s">
        <v>687</v>
      </c>
      <c r="I417" s="23" t="s">
        <v>369</v>
      </c>
      <c r="J417" s="23" t="s">
        <v>370</v>
      </c>
      <c r="K417" s="23">
        <v>2423313</v>
      </c>
      <c r="L417" s="23">
        <v>0</v>
      </c>
      <c r="M417" s="23">
        <v>35.645170999999998</v>
      </c>
      <c r="N417" s="23">
        <v>-105.96532000000001</v>
      </c>
      <c r="O417" s="23">
        <v>0</v>
      </c>
      <c r="P417" s="23">
        <v>35049001105</v>
      </c>
      <c r="Q417" s="23">
        <v>27</v>
      </c>
      <c r="R417" s="23">
        <v>6.3352241246170005E-2</v>
      </c>
      <c r="S417" s="23">
        <v>2.4116193150000001E-4</v>
      </c>
    </row>
    <row r="418" spans="1:19">
      <c r="A418" s="23">
        <v>417</v>
      </c>
      <c r="B418" s="23">
        <v>416</v>
      </c>
      <c r="C418" s="23">
        <v>35</v>
      </c>
      <c r="D418" s="23">
        <v>49</v>
      </c>
      <c r="E418" s="23">
        <v>10102</v>
      </c>
      <c r="F418" s="23">
        <v>35049010102</v>
      </c>
      <c r="G418" s="23">
        <v>101.02</v>
      </c>
      <c r="H418" s="23" t="s">
        <v>688</v>
      </c>
      <c r="I418" s="23" t="s">
        <v>369</v>
      </c>
      <c r="J418" s="23" t="s">
        <v>370</v>
      </c>
      <c r="K418" s="23">
        <v>299965174</v>
      </c>
      <c r="L418" s="23">
        <v>430331</v>
      </c>
      <c r="M418" s="23">
        <v>35.930825800000001</v>
      </c>
      <c r="N418" s="23">
        <v>-105.78976470000001</v>
      </c>
      <c r="O418" s="23">
        <v>0</v>
      </c>
      <c r="P418" s="23">
        <v>35049010102</v>
      </c>
      <c r="Q418" s="23">
        <v>55</v>
      </c>
      <c r="R418" s="23">
        <v>0.94973538819963599</v>
      </c>
      <c r="S418" s="23">
        <v>3.0008551200000001E-2</v>
      </c>
    </row>
    <row r="419" spans="1:19">
      <c r="A419" s="23">
        <v>418</v>
      </c>
      <c r="B419" s="23">
        <v>417</v>
      </c>
      <c r="C419" s="23">
        <v>35</v>
      </c>
      <c r="D419" s="23">
        <v>49</v>
      </c>
      <c r="E419" s="23">
        <v>1203</v>
      </c>
      <c r="F419" s="23">
        <v>35049001203</v>
      </c>
      <c r="G419" s="23">
        <v>12.03</v>
      </c>
      <c r="H419" s="23" t="s">
        <v>684</v>
      </c>
      <c r="I419" s="23" t="s">
        <v>369</v>
      </c>
      <c r="J419" s="23" t="s">
        <v>370</v>
      </c>
      <c r="K419" s="23">
        <v>10654160</v>
      </c>
      <c r="L419" s="23">
        <v>396040</v>
      </c>
      <c r="M419" s="23">
        <v>35.669510000000002</v>
      </c>
      <c r="N419" s="23">
        <v>-106.0138635</v>
      </c>
      <c r="O419" s="23">
        <v>0</v>
      </c>
      <c r="P419" s="23">
        <v>35049001203</v>
      </c>
      <c r="Q419" s="23">
        <v>162</v>
      </c>
      <c r="R419" s="23">
        <v>0.23265803965477699</v>
      </c>
      <c r="S419" s="23">
        <v>1.1000019309999999E-3</v>
      </c>
    </row>
    <row r="420" spans="1:19">
      <c r="A420" s="23">
        <v>419</v>
      </c>
      <c r="B420" s="23">
        <v>418</v>
      </c>
      <c r="C420" s="23">
        <v>35</v>
      </c>
      <c r="D420" s="23">
        <v>49</v>
      </c>
      <c r="E420" s="23">
        <v>10800</v>
      </c>
      <c r="F420" s="23">
        <v>35049010800</v>
      </c>
      <c r="G420" s="23">
        <v>108</v>
      </c>
      <c r="H420" s="23" t="s">
        <v>689</v>
      </c>
      <c r="I420" s="23" t="s">
        <v>369</v>
      </c>
      <c r="J420" s="23" t="s">
        <v>370</v>
      </c>
      <c r="K420" s="23">
        <v>236208974</v>
      </c>
      <c r="L420" s="23">
        <v>176811</v>
      </c>
      <c r="M420" s="23">
        <v>35.609498899999998</v>
      </c>
      <c r="N420" s="23">
        <v>-105.8144066</v>
      </c>
      <c r="O420" s="23">
        <v>0</v>
      </c>
      <c r="P420" s="23">
        <v>35049010800</v>
      </c>
      <c r="Q420" s="23">
        <v>31</v>
      </c>
      <c r="R420" s="23">
        <v>0.76278540031809805</v>
      </c>
      <c r="S420" s="23">
        <v>2.3514013404E-2</v>
      </c>
    </row>
    <row r="421" spans="1:19">
      <c r="A421" s="23">
        <v>420</v>
      </c>
      <c r="B421" s="23">
        <v>419</v>
      </c>
      <c r="C421" s="23">
        <v>35</v>
      </c>
      <c r="D421" s="23">
        <v>49</v>
      </c>
      <c r="E421" s="23">
        <v>10304</v>
      </c>
      <c r="F421" s="23">
        <v>35049010304</v>
      </c>
      <c r="G421" s="23">
        <v>103.04</v>
      </c>
      <c r="H421" s="23" t="s">
        <v>690</v>
      </c>
      <c r="I421" s="23" t="s">
        <v>369</v>
      </c>
      <c r="J421" s="23" t="s">
        <v>370</v>
      </c>
      <c r="K421" s="23">
        <v>58529782</v>
      </c>
      <c r="L421" s="23">
        <v>832555</v>
      </c>
      <c r="M421" s="23">
        <v>35.642936499999998</v>
      </c>
      <c r="N421" s="23">
        <v>-106.08602860000001</v>
      </c>
      <c r="O421" s="23">
        <v>0</v>
      </c>
      <c r="P421" s="23">
        <v>35049010304</v>
      </c>
      <c r="Q421" s="23">
        <v>70</v>
      </c>
      <c r="R421" s="23">
        <v>0.45736237789559198</v>
      </c>
      <c r="S421" s="23">
        <v>5.9079889954999996E-3</v>
      </c>
    </row>
    <row r="422" spans="1:19">
      <c r="A422" s="23">
        <v>421</v>
      </c>
      <c r="B422" s="23">
        <v>420</v>
      </c>
      <c r="C422" s="23">
        <v>35</v>
      </c>
      <c r="D422" s="23">
        <v>49</v>
      </c>
      <c r="E422" s="23">
        <v>980000</v>
      </c>
      <c r="F422" s="23">
        <v>35049980000</v>
      </c>
      <c r="G422" s="23">
        <v>9800</v>
      </c>
      <c r="H422" s="23" t="s">
        <v>691</v>
      </c>
      <c r="I422" s="23" t="s">
        <v>369</v>
      </c>
      <c r="J422" s="23" t="s">
        <v>370</v>
      </c>
      <c r="K422" s="23">
        <v>2615000</v>
      </c>
      <c r="L422" s="23">
        <v>0</v>
      </c>
      <c r="M422" s="23">
        <v>35.5662381</v>
      </c>
      <c r="N422" s="23">
        <v>-106.06341399999999</v>
      </c>
      <c r="O422" s="23">
        <v>0</v>
      </c>
      <c r="P422" s="23">
        <v>35049980000</v>
      </c>
      <c r="Q422" s="23">
        <v>97</v>
      </c>
      <c r="R422" s="23">
        <v>7.2254806675399005E-2</v>
      </c>
      <c r="S422" s="23">
        <v>2.5998558450000001E-4</v>
      </c>
    </row>
    <row r="423" spans="1:19">
      <c r="A423" s="23">
        <v>422</v>
      </c>
      <c r="B423" s="23">
        <v>421</v>
      </c>
      <c r="C423" s="23">
        <v>35</v>
      </c>
      <c r="D423" s="23">
        <v>49</v>
      </c>
      <c r="E423" s="23">
        <v>940300</v>
      </c>
      <c r="F423" s="23">
        <v>35049940300</v>
      </c>
      <c r="G423" s="23">
        <v>9403</v>
      </c>
      <c r="H423" s="23" t="s">
        <v>612</v>
      </c>
      <c r="I423" s="23" t="s">
        <v>369</v>
      </c>
      <c r="J423" s="23" t="s">
        <v>370</v>
      </c>
      <c r="K423" s="23">
        <v>153763293</v>
      </c>
      <c r="L423" s="23">
        <v>540970</v>
      </c>
      <c r="M423" s="23">
        <v>35.9022924</v>
      </c>
      <c r="N423" s="23">
        <v>-106.1659293</v>
      </c>
      <c r="O423" s="23">
        <v>0</v>
      </c>
      <c r="P423" s="23">
        <v>35049940300</v>
      </c>
      <c r="Q423" s="23">
        <v>9</v>
      </c>
      <c r="R423" s="23">
        <v>0.56934702344424204</v>
      </c>
      <c r="S423" s="23">
        <v>1.54016672785E-2</v>
      </c>
    </row>
    <row r="424" spans="1:19">
      <c r="A424" s="23">
        <v>423</v>
      </c>
      <c r="B424" s="23">
        <v>422</v>
      </c>
      <c r="C424" s="23">
        <v>35</v>
      </c>
      <c r="D424" s="23">
        <v>49</v>
      </c>
      <c r="E424" s="23">
        <v>940600</v>
      </c>
      <c r="F424" s="23">
        <v>35049940600</v>
      </c>
      <c r="G424" s="23">
        <v>9406</v>
      </c>
      <c r="H424" s="23" t="s">
        <v>606</v>
      </c>
      <c r="I424" s="23" t="s">
        <v>369</v>
      </c>
      <c r="J424" s="23" t="s">
        <v>370</v>
      </c>
      <c r="K424" s="23">
        <v>54478546</v>
      </c>
      <c r="L424" s="23">
        <v>0</v>
      </c>
      <c r="M424" s="23">
        <v>35.893657099999999</v>
      </c>
      <c r="N424" s="23">
        <v>-106.02645769999999</v>
      </c>
      <c r="O424" s="23">
        <v>0</v>
      </c>
      <c r="P424" s="23">
        <v>35049940600</v>
      </c>
      <c r="Q424" s="23">
        <v>106</v>
      </c>
      <c r="R424" s="23">
        <v>0.29669937638121002</v>
      </c>
      <c r="S424" s="23">
        <v>5.4382251759999998E-3</v>
      </c>
    </row>
    <row r="425" spans="1:19">
      <c r="A425" s="23">
        <v>424</v>
      </c>
      <c r="B425" s="23">
        <v>423</v>
      </c>
      <c r="C425" s="23">
        <v>35</v>
      </c>
      <c r="D425" s="23">
        <v>59</v>
      </c>
      <c r="E425" s="23">
        <v>950200</v>
      </c>
      <c r="F425" s="23">
        <v>35059950200</v>
      </c>
      <c r="G425" s="23">
        <v>9502</v>
      </c>
      <c r="H425" s="23" t="s">
        <v>692</v>
      </c>
      <c r="I425" s="23" t="s">
        <v>369</v>
      </c>
      <c r="J425" s="23" t="s">
        <v>370</v>
      </c>
      <c r="K425" s="23">
        <v>9903449966</v>
      </c>
      <c r="L425" s="23">
        <v>18468287</v>
      </c>
      <c r="M425" s="23">
        <v>36.488085300000002</v>
      </c>
      <c r="N425" s="23">
        <v>-103.47572289999999</v>
      </c>
      <c r="O425" s="23">
        <v>0</v>
      </c>
      <c r="P425" s="23">
        <v>35059950200</v>
      </c>
      <c r="Q425" s="23">
        <v>67</v>
      </c>
      <c r="R425" s="23">
        <v>4.5533279626693801</v>
      </c>
      <c r="S425" s="23">
        <v>0.99778743431600103</v>
      </c>
    </row>
    <row r="426" spans="1:19">
      <c r="A426" s="23">
        <v>425</v>
      </c>
      <c r="B426" s="23">
        <v>424</v>
      </c>
      <c r="C426" s="23">
        <v>35</v>
      </c>
      <c r="D426" s="23">
        <v>49</v>
      </c>
      <c r="E426" s="23">
        <v>940500</v>
      </c>
      <c r="F426" s="23">
        <v>35049940500</v>
      </c>
      <c r="G426" s="23">
        <v>9405</v>
      </c>
      <c r="H426" s="23" t="s">
        <v>607</v>
      </c>
      <c r="I426" s="23" t="s">
        <v>369</v>
      </c>
      <c r="J426" s="23" t="s">
        <v>370</v>
      </c>
      <c r="K426" s="23">
        <v>83141094</v>
      </c>
      <c r="L426" s="23">
        <v>113166</v>
      </c>
      <c r="M426" s="23">
        <v>35.870443999999999</v>
      </c>
      <c r="N426" s="23">
        <v>-105.9197302</v>
      </c>
      <c r="O426" s="23">
        <v>0</v>
      </c>
      <c r="P426" s="23">
        <v>35049940500</v>
      </c>
      <c r="Q426" s="23">
        <v>9</v>
      </c>
      <c r="R426" s="23">
        <v>0.42891899455062099</v>
      </c>
      <c r="S426" s="23">
        <v>8.3088858910010006E-3</v>
      </c>
    </row>
    <row r="427" spans="1:19">
      <c r="A427" s="23">
        <v>426</v>
      </c>
      <c r="B427" s="23">
        <v>425</v>
      </c>
      <c r="C427" s="23">
        <v>35</v>
      </c>
      <c r="D427" s="23">
        <v>49</v>
      </c>
      <c r="E427" s="23">
        <v>10308</v>
      </c>
      <c r="F427" s="23">
        <v>35049010308</v>
      </c>
      <c r="G427" s="23">
        <v>103.08</v>
      </c>
      <c r="H427" s="23" t="s">
        <v>693</v>
      </c>
      <c r="I427" s="23" t="s">
        <v>369</v>
      </c>
      <c r="J427" s="23" t="s">
        <v>370</v>
      </c>
      <c r="K427" s="23">
        <v>141037244</v>
      </c>
      <c r="L427" s="23">
        <v>0</v>
      </c>
      <c r="M427" s="23">
        <v>35.502249399999997</v>
      </c>
      <c r="N427" s="23">
        <v>-106.12186149999999</v>
      </c>
      <c r="O427" s="23">
        <v>0</v>
      </c>
      <c r="P427" s="23">
        <v>35049010308</v>
      </c>
      <c r="Q427" s="23">
        <v>46</v>
      </c>
      <c r="R427" s="23">
        <v>0.59004438452524199</v>
      </c>
      <c r="S427" s="23">
        <v>1.4011074798499E-2</v>
      </c>
    </row>
    <row r="428" spans="1:19">
      <c r="A428" s="23">
        <v>427</v>
      </c>
      <c r="B428" s="23">
        <v>426</v>
      </c>
      <c r="C428" s="23">
        <v>35</v>
      </c>
      <c r="D428" s="23">
        <v>49</v>
      </c>
      <c r="E428" s="23">
        <v>10700</v>
      </c>
      <c r="F428" s="23">
        <v>35049010700</v>
      </c>
      <c r="G428" s="23">
        <v>107</v>
      </c>
      <c r="H428" s="23" t="s">
        <v>694</v>
      </c>
      <c r="I428" s="23" t="s">
        <v>369</v>
      </c>
      <c r="J428" s="23" t="s">
        <v>370</v>
      </c>
      <c r="K428" s="23">
        <v>80935173</v>
      </c>
      <c r="L428" s="23">
        <v>0</v>
      </c>
      <c r="M428" s="23">
        <v>35.551415900000002</v>
      </c>
      <c r="N428" s="23">
        <v>-105.9058565</v>
      </c>
      <c r="O428" s="23">
        <v>0</v>
      </c>
      <c r="P428" s="23">
        <v>35049010700</v>
      </c>
      <c r="Q428" s="23">
        <v>37</v>
      </c>
      <c r="R428" s="23">
        <v>0.49589237233575201</v>
      </c>
      <c r="S428" s="23">
        <v>8.0451944034999993E-3</v>
      </c>
    </row>
    <row r="429" spans="1:19">
      <c r="A429" s="23">
        <v>428</v>
      </c>
      <c r="B429" s="23">
        <v>427</v>
      </c>
      <c r="C429" s="23">
        <v>35</v>
      </c>
      <c r="D429" s="23">
        <v>49</v>
      </c>
      <c r="E429" s="23">
        <v>200</v>
      </c>
      <c r="F429" s="23">
        <v>35049000200</v>
      </c>
      <c r="G429" s="23">
        <v>2</v>
      </c>
      <c r="H429" s="23" t="s">
        <v>385</v>
      </c>
      <c r="I429" s="23" t="s">
        <v>369</v>
      </c>
      <c r="J429" s="23" t="s">
        <v>370</v>
      </c>
      <c r="K429" s="23">
        <v>12450486</v>
      </c>
      <c r="L429" s="23">
        <v>108481</v>
      </c>
      <c r="M429" s="23">
        <v>35.704104200000003</v>
      </c>
      <c r="N429" s="23">
        <v>-105.9606787</v>
      </c>
      <c r="O429" s="23">
        <v>0</v>
      </c>
      <c r="P429" s="23">
        <v>35049000200</v>
      </c>
      <c r="Q429" s="23">
        <v>28</v>
      </c>
      <c r="R429" s="23">
        <v>0.188865668890979</v>
      </c>
      <c r="S429" s="23">
        <v>1.2507356815000001E-3</v>
      </c>
    </row>
    <row r="430" spans="1:19">
      <c r="A430" s="23">
        <v>429</v>
      </c>
      <c r="B430" s="23">
        <v>428</v>
      </c>
      <c r="C430" s="23">
        <v>35</v>
      </c>
      <c r="D430" s="23">
        <v>49</v>
      </c>
      <c r="E430" s="23">
        <v>10204</v>
      </c>
      <c r="F430" s="23">
        <v>35049010204</v>
      </c>
      <c r="G430" s="23">
        <v>102.04</v>
      </c>
      <c r="H430" s="23" t="s">
        <v>695</v>
      </c>
      <c r="I430" s="23" t="s">
        <v>369</v>
      </c>
      <c r="J430" s="23" t="s">
        <v>370</v>
      </c>
      <c r="K430" s="23">
        <v>183625055</v>
      </c>
      <c r="L430" s="23">
        <v>0</v>
      </c>
      <c r="M430" s="23">
        <v>35.788220600000002</v>
      </c>
      <c r="N430" s="23">
        <v>-106.0519434</v>
      </c>
      <c r="O430" s="23">
        <v>0</v>
      </c>
      <c r="P430" s="23">
        <v>35049010204</v>
      </c>
      <c r="Q430" s="23">
        <v>21</v>
      </c>
      <c r="R430" s="23">
        <v>0.85596978206679597</v>
      </c>
      <c r="S430" s="23">
        <v>1.8306128223500001E-2</v>
      </c>
    </row>
    <row r="431" spans="1:19">
      <c r="A431" s="23">
        <v>430</v>
      </c>
      <c r="B431" s="23">
        <v>429</v>
      </c>
      <c r="C431" s="23">
        <v>35</v>
      </c>
      <c r="D431" s="23">
        <v>49</v>
      </c>
      <c r="E431" s="23">
        <v>10309</v>
      </c>
      <c r="F431" s="23">
        <v>35049010309</v>
      </c>
      <c r="G431" s="23">
        <v>103.09</v>
      </c>
      <c r="H431" s="23" t="s">
        <v>696</v>
      </c>
      <c r="I431" s="23" t="s">
        <v>369</v>
      </c>
      <c r="J431" s="23" t="s">
        <v>370</v>
      </c>
      <c r="K431" s="23">
        <v>1132609179</v>
      </c>
      <c r="L431" s="23">
        <v>80111</v>
      </c>
      <c r="M431" s="23">
        <v>35.367536800000003</v>
      </c>
      <c r="N431" s="23">
        <v>-105.94672749999999</v>
      </c>
      <c r="O431" s="23">
        <v>0</v>
      </c>
      <c r="P431" s="23">
        <v>35049010309</v>
      </c>
      <c r="Q431" s="23">
        <v>6</v>
      </c>
      <c r="R431" s="23">
        <v>1.87695448042397</v>
      </c>
      <c r="S431" s="23">
        <v>0.112349374720999</v>
      </c>
    </row>
    <row r="432" spans="1:19">
      <c r="A432" s="23">
        <v>431</v>
      </c>
      <c r="B432" s="23">
        <v>430</v>
      </c>
      <c r="C432" s="23">
        <v>35</v>
      </c>
      <c r="D432" s="23">
        <v>49</v>
      </c>
      <c r="E432" s="23">
        <v>10603</v>
      </c>
      <c r="F432" s="23">
        <v>35049010603</v>
      </c>
      <c r="G432" s="23">
        <v>106.03</v>
      </c>
      <c r="H432" s="23" t="s">
        <v>697</v>
      </c>
      <c r="I432" s="23" t="s">
        <v>369</v>
      </c>
      <c r="J432" s="23" t="s">
        <v>370</v>
      </c>
      <c r="K432" s="23">
        <v>199208622</v>
      </c>
      <c r="L432" s="23">
        <v>0</v>
      </c>
      <c r="M432" s="23">
        <v>35.476163900000003</v>
      </c>
      <c r="N432" s="23">
        <v>-106.0020409</v>
      </c>
      <c r="O432" s="23">
        <v>0</v>
      </c>
      <c r="P432" s="23">
        <v>35049010603</v>
      </c>
      <c r="Q432" s="23">
        <v>35</v>
      </c>
      <c r="R432" s="23">
        <v>0.72343234564221204</v>
      </c>
      <c r="S432" s="23">
        <v>1.9783705325000001E-2</v>
      </c>
    </row>
    <row r="433" spans="1:19">
      <c r="A433" s="23">
        <v>432</v>
      </c>
      <c r="B433" s="23">
        <v>431</v>
      </c>
      <c r="C433" s="23">
        <v>35</v>
      </c>
      <c r="D433" s="23">
        <v>49</v>
      </c>
      <c r="E433" s="23">
        <v>10601</v>
      </c>
      <c r="F433" s="23">
        <v>35049010601</v>
      </c>
      <c r="G433" s="23">
        <v>106.01</v>
      </c>
      <c r="H433" s="23" t="s">
        <v>619</v>
      </c>
      <c r="I433" s="23" t="s">
        <v>369</v>
      </c>
      <c r="J433" s="23" t="s">
        <v>370</v>
      </c>
      <c r="K433" s="23">
        <v>60690746</v>
      </c>
      <c r="L433" s="23">
        <v>0</v>
      </c>
      <c r="M433" s="23">
        <v>35.587654999999998</v>
      </c>
      <c r="N433" s="23">
        <v>-105.9930998</v>
      </c>
      <c r="O433" s="23">
        <v>0</v>
      </c>
      <c r="P433" s="23">
        <v>35049010601</v>
      </c>
      <c r="Q433" s="23">
        <v>104</v>
      </c>
      <c r="R433" s="23">
        <v>0.40505951486937097</v>
      </c>
      <c r="S433" s="23">
        <v>6.035514848501E-3</v>
      </c>
    </row>
    <row r="434" spans="1:19">
      <c r="A434" s="23">
        <v>433</v>
      </c>
      <c r="B434" s="23">
        <v>432</v>
      </c>
      <c r="C434" s="23">
        <v>35</v>
      </c>
      <c r="D434" s="23">
        <v>49</v>
      </c>
      <c r="E434" s="23">
        <v>1301</v>
      </c>
      <c r="F434" s="23">
        <v>35049001301</v>
      </c>
      <c r="G434" s="23">
        <v>13.01</v>
      </c>
      <c r="H434" s="23" t="s">
        <v>698</v>
      </c>
      <c r="I434" s="23" t="s">
        <v>369</v>
      </c>
      <c r="J434" s="23" t="s">
        <v>370</v>
      </c>
      <c r="K434" s="23">
        <v>1699404</v>
      </c>
      <c r="L434" s="23">
        <v>0</v>
      </c>
      <c r="M434" s="23">
        <v>35.630454499999999</v>
      </c>
      <c r="N434" s="23">
        <v>-106.05838110000001</v>
      </c>
      <c r="O434" s="23">
        <v>0</v>
      </c>
      <c r="P434" s="23">
        <v>35049001301</v>
      </c>
      <c r="Q434" s="23">
        <v>19</v>
      </c>
      <c r="R434" s="23">
        <v>8.6503309399243999E-2</v>
      </c>
      <c r="S434" s="23">
        <v>1.6908980349999999E-4</v>
      </c>
    </row>
    <row r="435" spans="1:19">
      <c r="A435" s="23">
        <v>434</v>
      </c>
      <c r="B435" s="23">
        <v>433</v>
      </c>
      <c r="C435" s="23">
        <v>35</v>
      </c>
      <c r="D435" s="23">
        <v>49</v>
      </c>
      <c r="E435" s="23">
        <v>1205</v>
      </c>
      <c r="F435" s="23">
        <v>35049001205</v>
      </c>
      <c r="G435" s="23">
        <v>12.05</v>
      </c>
      <c r="H435" s="23" t="s">
        <v>685</v>
      </c>
      <c r="I435" s="23" t="s">
        <v>369</v>
      </c>
      <c r="J435" s="23" t="s">
        <v>370</v>
      </c>
      <c r="K435" s="23">
        <v>2538419</v>
      </c>
      <c r="L435" s="23">
        <v>25761</v>
      </c>
      <c r="M435" s="23">
        <v>35.638627499999998</v>
      </c>
      <c r="N435" s="23">
        <v>-106.0500763</v>
      </c>
      <c r="O435" s="23">
        <v>0</v>
      </c>
      <c r="P435" s="23">
        <v>35049001205</v>
      </c>
      <c r="Q435" s="23">
        <v>342</v>
      </c>
      <c r="R435" s="23">
        <v>9.2484575536120994E-2</v>
      </c>
      <c r="S435" s="23">
        <v>2.5515926999999998E-4</v>
      </c>
    </row>
    <row r="436" spans="1:19">
      <c r="A436" s="23">
        <v>435</v>
      </c>
      <c r="B436" s="23">
        <v>434</v>
      </c>
      <c r="C436" s="23">
        <v>35</v>
      </c>
      <c r="D436" s="23">
        <v>49</v>
      </c>
      <c r="E436" s="23">
        <v>1303</v>
      </c>
      <c r="F436" s="23">
        <v>35049001303</v>
      </c>
      <c r="G436" s="23">
        <v>13.03</v>
      </c>
      <c r="H436" s="23" t="s">
        <v>665</v>
      </c>
      <c r="I436" s="23" t="s">
        <v>369</v>
      </c>
      <c r="J436" s="23" t="s">
        <v>370</v>
      </c>
      <c r="K436" s="23">
        <v>6216149</v>
      </c>
      <c r="L436" s="23">
        <v>0</v>
      </c>
      <c r="M436" s="23">
        <v>35.621465200000003</v>
      </c>
      <c r="N436" s="23">
        <v>-106.0490581</v>
      </c>
      <c r="O436" s="23">
        <v>0</v>
      </c>
      <c r="P436" s="23">
        <v>35049001303</v>
      </c>
      <c r="Q436" s="23">
        <v>225</v>
      </c>
      <c r="R436" s="23">
        <v>0.151301140579923</v>
      </c>
      <c r="S436" s="23">
        <v>6.1843410199999998E-4</v>
      </c>
    </row>
    <row r="437" spans="1:19">
      <c r="A437" s="23">
        <v>436</v>
      </c>
      <c r="B437" s="23">
        <v>435</v>
      </c>
      <c r="C437" s="23">
        <v>35</v>
      </c>
      <c r="D437" s="23">
        <v>49</v>
      </c>
      <c r="E437" s="23">
        <v>1304</v>
      </c>
      <c r="F437" s="23">
        <v>35049001304</v>
      </c>
      <c r="G437" s="23">
        <v>13.04</v>
      </c>
      <c r="H437" s="23" t="s">
        <v>680</v>
      </c>
      <c r="I437" s="23" t="s">
        <v>369</v>
      </c>
      <c r="J437" s="23" t="s">
        <v>370</v>
      </c>
      <c r="K437" s="23">
        <v>6148636</v>
      </c>
      <c r="L437" s="23">
        <v>0</v>
      </c>
      <c r="M437" s="23">
        <v>35.605350899999998</v>
      </c>
      <c r="N437" s="23">
        <v>-106.0549931</v>
      </c>
      <c r="O437" s="23">
        <v>0</v>
      </c>
      <c r="P437" s="23">
        <v>35049001304</v>
      </c>
      <c r="Q437" s="23">
        <v>31</v>
      </c>
      <c r="R437" s="23">
        <v>0.117292144812738</v>
      </c>
      <c r="S437" s="23">
        <v>6.1159713749999996E-4</v>
      </c>
    </row>
    <row r="438" spans="1:19">
      <c r="A438" s="23">
        <v>437</v>
      </c>
      <c r="B438" s="23">
        <v>436</v>
      </c>
      <c r="C438" s="23">
        <v>35</v>
      </c>
      <c r="D438" s="23">
        <v>49</v>
      </c>
      <c r="E438" s="23">
        <v>1204</v>
      </c>
      <c r="F438" s="23">
        <v>35049001204</v>
      </c>
      <c r="G438" s="23">
        <v>12.04</v>
      </c>
      <c r="H438" s="23" t="s">
        <v>676</v>
      </c>
      <c r="I438" s="23" t="s">
        <v>369</v>
      </c>
      <c r="J438" s="23" t="s">
        <v>370</v>
      </c>
      <c r="K438" s="23">
        <v>2576424</v>
      </c>
      <c r="L438" s="23">
        <v>57137</v>
      </c>
      <c r="M438" s="23">
        <v>35.646196099999997</v>
      </c>
      <c r="N438" s="23">
        <v>-106.0285339</v>
      </c>
      <c r="O438" s="23">
        <v>0</v>
      </c>
      <c r="P438" s="23">
        <v>35049001204</v>
      </c>
      <c r="Q438" s="23">
        <v>319</v>
      </c>
      <c r="R438" s="23">
        <v>6.7423410375722997E-2</v>
      </c>
      <c r="S438" s="23">
        <v>2.62088176E-4</v>
      </c>
    </row>
    <row r="439" spans="1:19">
      <c r="A439" s="23">
        <v>438</v>
      </c>
      <c r="B439" s="23">
        <v>437</v>
      </c>
      <c r="C439" s="23">
        <v>35</v>
      </c>
      <c r="D439" s="23">
        <v>49</v>
      </c>
      <c r="E439" s="23">
        <v>1302</v>
      </c>
      <c r="F439" s="23">
        <v>35049001302</v>
      </c>
      <c r="G439" s="23">
        <v>13.02</v>
      </c>
      <c r="H439" s="23" t="s">
        <v>699</v>
      </c>
      <c r="I439" s="23" t="s">
        <v>369</v>
      </c>
      <c r="J439" s="23" t="s">
        <v>370</v>
      </c>
      <c r="K439" s="23">
        <v>1971932</v>
      </c>
      <c r="L439" s="23">
        <v>0</v>
      </c>
      <c r="M439" s="23">
        <v>35.633458400000002</v>
      </c>
      <c r="N439" s="23">
        <v>-106.03045950000001</v>
      </c>
      <c r="O439" s="23">
        <v>0</v>
      </c>
      <c r="P439" s="23">
        <v>35049001302</v>
      </c>
      <c r="Q439" s="23">
        <v>116</v>
      </c>
      <c r="R439" s="23">
        <v>6.6826158346445994E-2</v>
      </c>
      <c r="S439" s="23">
        <v>1.962132145E-4</v>
      </c>
    </row>
    <row r="440" spans="1:19">
      <c r="A440" s="23">
        <v>439</v>
      </c>
      <c r="B440" s="23">
        <v>438</v>
      </c>
      <c r="C440" s="23">
        <v>35</v>
      </c>
      <c r="D440" s="23">
        <v>49</v>
      </c>
      <c r="E440" s="23">
        <v>10312</v>
      </c>
      <c r="F440" s="23">
        <v>35049010312</v>
      </c>
      <c r="G440" s="23">
        <v>103.12</v>
      </c>
      <c r="H440" s="23" t="s">
        <v>700</v>
      </c>
      <c r="I440" s="23" t="s">
        <v>369</v>
      </c>
      <c r="J440" s="23" t="s">
        <v>370</v>
      </c>
      <c r="K440" s="23">
        <v>62288129</v>
      </c>
      <c r="L440" s="23">
        <v>3427</v>
      </c>
      <c r="M440" s="23">
        <v>35.064942000000002</v>
      </c>
      <c r="N440" s="23">
        <v>-106.1646977</v>
      </c>
      <c r="O440" s="23">
        <v>0</v>
      </c>
      <c r="P440" s="23">
        <v>35049010312</v>
      </c>
      <c r="Q440" s="23">
        <v>37</v>
      </c>
      <c r="R440" s="23">
        <v>0.37009499001099999</v>
      </c>
      <c r="S440" s="23">
        <v>6.1552928139999999E-3</v>
      </c>
    </row>
    <row r="441" spans="1:19">
      <c r="A441" s="23">
        <v>440</v>
      </c>
      <c r="B441" s="23">
        <v>439</v>
      </c>
      <c r="C441" s="23">
        <v>35</v>
      </c>
      <c r="D441" s="23">
        <v>49</v>
      </c>
      <c r="E441" s="23">
        <v>10310</v>
      </c>
      <c r="F441" s="23">
        <v>35049010310</v>
      </c>
      <c r="G441" s="23">
        <v>103.1</v>
      </c>
      <c r="H441" s="23" t="s">
        <v>701</v>
      </c>
      <c r="I441" s="23" t="s">
        <v>369</v>
      </c>
      <c r="J441" s="23" t="s">
        <v>370</v>
      </c>
      <c r="K441" s="23">
        <v>959764611</v>
      </c>
      <c r="L441" s="23">
        <v>38185</v>
      </c>
      <c r="M441" s="23">
        <v>35.153677000000002</v>
      </c>
      <c r="N441" s="23">
        <v>-105.9599168</v>
      </c>
      <c r="O441" s="23">
        <v>0</v>
      </c>
      <c r="P441" s="23">
        <v>35049010310</v>
      </c>
      <c r="Q441" s="23">
        <v>18</v>
      </c>
      <c r="R441" s="23">
        <v>1.6895532089107601</v>
      </c>
      <c r="S441" s="23">
        <v>9.4952182626001996E-2</v>
      </c>
    </row>
    <row r="442" spans="1:19">
      <c r="A442" s="23">
        <v>441</v>
      </c>
      <c r="B442" s="23">
        <v>440</v>
      </c>
      <c r="C442" s="23">
        <v>35</v>
      </c>
      <c r="D442" s="23">
        <v>49</v>
      </c>
      <c r="E442" s="23">
        <v>10311</v>
      </c>
      <c r="F442" s="23">
        <v>35049010311</v>
      </c>
      <c r="G442" s="23">
        <v>103.11</v>
      </c>
      <c r="H442" s="23" t="s">
        <v>702</v>
      </c>
      <c r="I442" s="23" t="s">
        <v>369</v>
      </c>
      <c r="J442" s="23" t="s">
        <v>370</v>
      </c>
      <c r="K442" s="23">
        <v>156653837</v>
      </c>
      <c r="L442" s="23">
        <v>107977</v>
      </c>
      <c r="M442" s="23">
        <v>35.150212199999999</v>
      </c>
      <c r="N442" s="23">
        <v>-106.1786402</v>
      </c>
      <c r="O442" s="23">
        <v>0</v>
      </c>
      <c r="P442" s="23">
        <v>35049010311</v>
      </c>
      <c r="Q442" s="23">
        <v>28</v>
      </c>
      <c r="R442" s="23">
        <v>0.57809504666919598</v>
      </c>
      <c r="S442" s="23">
        <v>1.550710204E-2</v>
      </c>
    </row>
    <row r="443" spans="1:19">
      <c r="A443" s="23">
        <v>442</v>
      </c>
      <c r="B443" s="23">
        <v>441</v>
      </c>
      <c r="C443" s="23">
        <v>35</v>
      </c>
      <c r="D443" s="23">
        <v>49</v>
      </c>
      <c r="E443" s="23">
        <v>10203</v>
      </c>
      <c r="F443" s="23">
        <v>35049010203</v>
      </c>
      <c r="G443" s="23">
        <v>102.03</v>
      </c>
      <c r="H443" s="23" t="s">
        <v>703</v>
      </c>
      <c r="I443" s="23" t="s">
        <v>369</v>
      </c>
      <c r="J443" s="23" t="s">
        <v>370</v>
      </c>
      <c r="K443" s="23">
        <v>335914516</v>
      </c>
      <c r="L443" s="23">
        <v>72080</v>
      </c>
      <c r="M443" s="23">
        <v>35.810907499999999</v>
      </c>
      <c r="N443" s="23">
        <v>-105.79146900000001</v>
      </c>
      <c r="O443" s="23">
        <v>0</v>
      </c>
      <c r="P443" s="23">
        <v>35049010203</v>
      </c>
      <c r="Q443" s="23">
        <v>2</v>
      </c>
      <c r="R443" s="23">
        <v>1.0158703029562</v>
      </c>
      <c r="S443" s="23">
        <v>3.3509461006500998E-2</v>
      </c>
    </row>
    <row r="444" spans="1:19">
      <c r="A444" s="23">
        <v>443</v>
      </c>
      <c r="B444" s="23">
        <v>442</v>
      </c>
      <c r="C444" s="23">
        <v>35</v>
      </c>
      <c r="D444" s="23">
        <v>49</v>
      </c>
      <c r="E444" s="23">
        <v>940400</v>
      </c>
      <c r="F444" s="23">
        <v>35049940400</v>
      </c>
      <c r="G444" s="23">
        <v>9404</v>
      </c>
      <c r="H444" s="23" t="s">
        <v>704</v>
      </c>
      <c r="I444" s="23" t="s">
        <v>369</v>
      </c>
      <c r="J444" s="23" t="s">
        <v>370</v>
      </c>
      <c r="K444" s="23">
        <v>84648217</v>
      </c>
      <c r="L444" s="23">
        <v>0</v>
      </c>
      <c r="M444" s="23">
        <v>35.803514999999997</v>
      </c>
      <c r="N444" s="23">
        <v>-105.97300629999999</v>
      </c>
      <c r="O444" s="23">
        <v>0</v>
      </c>
      <c r="P444" s="23">
        <v>35049940400</v>
      </c>
      <c r="Q444" s="23">
        <v>26</v>
      </c>
      <c r="R444" s="23">
        <v>0.47937992140289898</v>
      </c>
      <c r="S444" s="23">
        <v>8.4404259569990005E-3</v>
      </c>
    </row>
    <row r="445" spans="1:19">
      <c r="A445" s="23">
        <v>444</v>
      </c>
      <c r="B445" s="23">
        <v>443</v>
      </c>
      <c r="C445" s="23">
        <v>35</v>
      </c>
      <c r="D445" s="23">
        <v>49</v>
      </c>
      <c r="E445" s="23">
        <v>10602</v>
      </c>
      <c r="F445" s="23">
        <v>35049010602</v>
      </c>
      <c r="G445" s="23">
        <v>106.02</v>
      </c>
      <c r="H445" s="23" t="s">
        <v>617</v>
      </c>
      <c r="I445" s="23" t="s">
        <v>369</v>
      </c>
      <c r="J445" s="23" t="s">
        <v>370</v>
      </c>
      <c r="K445" s="23">
        <v>25706241</v>
      </c>
      <c r="L445" s="23">
        <v>0</v>
      </c>
      <c r="M445" s="23">
        <v>35.531593600000001</v>
      </c>
      <c r="N445" s="23">
        <v>-105.9557064</v>
      </c>
      <c r="O445" s="23">
        <v>0</v>
      </c>
      <c r="P445" s="23">
        <v>35049010602</v>
      </c>
      <c r="Q445" s="23">
        <v>4</v>
      </c>
      <c r="R445" s="23">
        <v>0.229762359755595</v>
      </c>
      <c r="S445" s="23">
        <v>2.554653216E-3</v>
      </c>
    </row>
    <row r="446" spans="1:19">
      <c r="A446" s="23">
        <v>445</v>
      </c>
      <c r="B446" s="23">
        <v>444</v>
      </c>
      <c r="C446" s="23">
        <v>35</v>
      </c>
      <c r="D446" s="23">
        <v>49</v>
      </c>
      <c r="E446" s="23">
        <v>10900</v>
      </c>
      <c r="F446" s="23">
        <v>35049010900</v>
      </c>
      <c r="G446" s="23">
        <v>109</v>
      </c>
      <c r="H446" s="23" t="s">
        <v>609</v>
      </c>
      <c r="I446" s="23" t="s">
        <v>369</v>
      </c>
      <c r="J446" s="23" t="s">
        <v>370</v>
      </c>
      <c r="K446" s="23">
        <v>440079914</v>
      </c>
      <c r="L446" s="23">
        <v>383159</v>
      </c>
      <c r="M446" s="23">
        <v>35.681298499999997</v>
      </c>
      <c r="N446" s="23">
        <v>-106.1501469</v>
      </c>
      <c r="O446" s="23">
        <v>0</v>
      </c>
      <c r="P446" s="23">
        <v>35049010900</v>
      </c>
      <c r="Q446" s="23">
        <v>63</v>
      </c>
      <c r="R446" s="23">
        <v>1.2016087500046699</v>
      </c>
      <c r="S446" s="23">
        <v>4.3842256428499003E-2</v>
      </c>
    </row>
    <row r="447" spans="1:19">
      <c r="A447" s="23">
        <v>446</v>
      </c>
      <c r="B447" s="23">
        <v>445</v>
      </c>
      <c r="C447" s="23">
        <v>35</v>
      </c>
      <c r="D447" s="23">
        <v>49</v>
      </c>
      <c r="E447" s="23">
        <v>10315</v>
      </c>
      <c r="F447" s="23">
        <v>35049010315</v>
      </c>
      <c r="G447" s="23">
        <v>103.15</v>
      </c>
      <c r="H447" s="23" t="s">
        <v>705</v>
      </c>
      <c r="I447" s="23" t="s">
        <v>369</v>
      </c>
      <c r="J447" s="23" t="s">
        <v>370</v>
      </c>
      <c r="K447" s="23">
        <v>2721994</v>
      </c>
      <c r="L447" s="23">
        <v>0</v>
      </c>
      <c r="M447" s="23">
        <v>35.6311635</v>
      </c>
      <c r="N447" s="23">
        <v>-105.9920642</v>
      </c>
      <c r="O447" s="23">
        <v>0</v>
      </c>
      <c r="P447" s="23">
        <v>35049010315</v>
      </c>
      <c r="Q447" s="23">
        <v>27</v>
      </c>
      <c r="R447" s="23">
        <v>6.5863000978087005E-2</v>
      </c>
      <c r="S447" s="23">
        <v>2.7083918300000001E-4</v>
      </c>
    </row>
    <row r="448" spans="1:19">
      <c r="A448" s="23">
        <v>447</v>
      </c>
      <c r="B448" s="23">
        <v>446</v>
      </c>
      <c r="C448" s="23">
        <v>35</v>
      </c>
      <c r="D448" s="23">
        <v>49</v>
      </c>
      <c r="E448" s="23">
        <v>10316</v>
      </c>
      <c r="F448" s="23">
        <v>35049010316</v>
      </c>
      <c r="G448" s="23">
        <v>103.16</v>
      </c>
      <c r="H448" s="23" t="s">
        <v>706</v>
      </c>
      <c r="I448" s="23" t="s">
        <v>369</v>
      </c>
      <c r="J448" s="23" t="s">
        <v>370</v>
      </c>
      <c r="K448" s="23">
        <v>2053989</v>
      </c>
      <c r="L448" s="23">
        <v>0</v>
      </c>
      <c r="M448" s="23">
        <v>35.633842899999998</v>
      </c>
      <c r="N448" s="23">
        <v>-105.9717163</v>
      </c>
      <c r="O448" s="23">
        <v>0</v>
      </c>
      <c r="P448" s="23">
        <v>35049010316</v>
      </c>
      <c r="Q448" s="23">
        <v>27</v>
      </c>
      <c r="R448" s="23">
        <v>7.1023864419949997E-2</v>
      </c>
      <c r="S448" s="23">
        <v>2.0437936E-4</v>
      </c>
    </row>
    <row r="449" spans="1:19">
      <c r="A449" s="23">
        <v>448</v>
      </c>
      <c r="B449" s="23">
        <v>447</v>
      </c>
      <c r="C449" s="23">
        <v>35</v>
      </c>
      <c r="D449" s="23">
        <v>49</v>
      </c>
      <c r="E449" s="23">
        <v>940900</v>
      </c>
      <c r="F449" s="23">
        <v>35049940900</v>
      </c>
      <c r="G449" s="23">
        <v>9409</v>
      </c>
      <c r="H449" s="23" t="s">
        <v>631</v>
      </c>
      <c r="I449" s="23" t="s">
        <v>369</v>
      </c>
      <c r="J449" s="23" t="s">
        <v>370</v>
      </c>
      <c r="K449" s="23">
        <v>10500583</v>
      </c>
      <c r="L449" s="23">
        <v>3619</v>
      </c>
      <c r="M449" s="23">
        <v>35.971116500000001</v>
      </c>
      <c r="N449" s="23">
        <v>-106.04739979999999</v>
      </c>
      <c r="O449" s="23">
        <v>0</v>
      </c>
      <c r="P449" s="23">
        <v>35049940900</v>
      </c>
      <c r="Q449" s="23">
        <v>72</v>
      </c>
      <c r="R449" s="23">
        <v>0.20524111851746499</v>
      </c>
      <c r="S449" s="23">
        <v>1.049578950999E-3</v>
      </c>
    </row>
    <row r="450" spans="1:19">
      <c r="A450" s="23">
        <v>449</v>
      </c>
      <c r="B450" s="23">
        <v>448</v>
      </c>
      <c r="C450" s="23">
        <v>35</v>
      </c>
      <c r="D450" s="23">
        <v>53</v>
      </c>
      <c r="E450" s="23">
        <v>978301</v>
      </c>
      <c r="F450" s="23">
        <v>35053978301</v>
      </c>
      <c r="G450" s="23">
        <v>9783.01</v>
      </c>
      <c r="H450" s="23" t="s">
        <v>707</v>
      </c>
      <c r="I450" s="23" t="s">
        <v>369</v>
      </c>
      <c r="J450" s="23" t="s">
        <v>370</v>
      </c>
      <c r="K450" s="23">
        <v>170852791</v>
      </c>
      <c r="L450" s="23">
        <v>25853</v>
      </c>
      <c r="M450" s="23">
        <v>34.030794399999998</v>
      </c>
      <c r="N450" s="23">
        <v>-106.9498452</v>
      </c>
      <c r="O450" s="23">
        <v>0</v>
      </c>
      <c r="P450" s="23">
        <v>35053978301</v>
      </c>
      <c r="Q450" s="23">
        <v>24</v>
      </c>
      <c r="R450" s="23">
        <v>0.64998075754961004</v>
      </c>
      <c r="S450" s="23">
        <v>1.6681319196000001E-2</v>
      </c>
    </row>
    <row r="451" spans="1:19">
      <c r="A451" s="23">
        <v>450</v>
      </c>
      <c r="B451" s="23">
        <v>449</v>
      </c>
      <c r="C451" s="23">
        <v>35</v>
      </c>
      <c r="D451" s="23">
        <v>53</v>
      </c>
      <c r="E451" s="23">
        <v>978200</v>
      </c>
      <c r="F451" s="23">
        <v>35053978200</v>
      </c>
      <c r="G451" s="23">
        <v>9782</v>
      </c>
      <c r="H451" s="23" t="s">
        <v>708</v>
      </c>
      <c r="I451" s="23" t="s">
        <v>369</v>
      </c>
      <c r="J451" s="23" t="s">
        <v>370</v>
      </c>
      <c r="K451" s="23">
        <v>7308722465</v>
      </c>
      <c r="L451" s="23">
        <v>110405</v>
      </c>
      <c r="M451" s="23">
        <v>34.011756099999999</v>
      </c>
      <c r="N451" s="23">
        <v>-107.30243350000001</v>
      </c>
      <c r="O451" s="23">
        <v>0</v>
      </c>
      <c r="P451" s="23">
        <v>35053978200</v>
      </c>
      <c r="Q451" s="23">
        <v>147</v>
      </c>
      <c r="R451" s="23">
        <v>4.2991703992929402</v>
      </c>
      <c r="S451" s="23">
        <v>0.71337055443750197</v>
      </c>
    </row>
    <row r="452" spans="1:19">
      <c r="A452" s="23">
        <v>451</v>
      </c>
      <c r="B452" s="23">
        <v>450</v>
      </c>
      <c r="C452" s="23">
        <v>35</v>
      </c>
      <c r="D452" s="23">
        <v>53</v>
      </c>
      <c r="E452" s="23">
        <v>978302</v>
      </c>
      <c r="F452" s="23">
        <v>35053978302</v>
      </c>
      <c r="G452" s="23">
        <v>9783.02</v>
      </c>
      <c r="H452" s="23" t="s">
        <v>709</v>
      </c>
      <c r="I452" s="23" t="s">
        <v>369</v>
      </c>
      <c r="J452" s="23" t="s">
        <v>370</v>
      </c>
      <c r="K452" s="23">
        <v>4491308</v>
      </c>
      <c r="L452" s="23">
        <v>0</v>
      </c>
      <c r="M452" s="23">
        <v>34.071659500000003</v>
      </c>
      <c r="N452" s="23">
        <v>-106.900066</v>
      </c>
      <c r="O452" s="23">
        <v>0</v>
      </c>
      <c r="P452" s="23">
        <v>35053978302</v>
      </c>
      <c r="Q452" s="23">
        <v>36</v>
      </c>
      <c r="R452" s="23">
        <v>0.105254535699969</v>
      </c>
      <c r="S452" s="23">
        <v>4.3864530500000001E-4</v>
      </c>
    </row>
    <row r="453" spans="1:19">
      <c r="A453" s="23">
        <v>452</v>
      </c>
      <c r="B453" s="23">
        <v>451</v>
      </c>
      <c r="C453" s="23">
        <v>35</v>
      </c>
      <c r="D453" s="23">
        <v>53</v>
      </c>
      <c r="E453" s="23">
        <v>978100</v>
      </c>
      <c r="F453" s="23">
        <v>35053978100</v>
      </c>
      <c r="G453" s="23">
        <v>9781</v>
      </c>
      <c r="H453" s="23" t="s">
        <v>710</v>
      </c>
      <c r="I453" s="23" t="s">
        <v>369</v>
      </c>
      <c r="J453" s="23" t="s">
        <v>370</v>
      </c>
      <c r="K453" s="23">
        <v>8462716532</v>
      </c>
      <c r="L453" s="23">
        <v>4048661</v>
      </c>
      <c r="M453" s="23">
        <v>33.9237514</v>
      </c>
      <c r="N453" s="23">
        <v>-106.53321939999999</v>
      </c>
      <c r="O453" s="23">
        <v>0</v>
      </c>
      <c r="P453" s="23">
        <v>35053978100</v>
      </c>
      <c r="Q453" s="23">
        <v>40</v>
      </c>
      <c r="R453" s="23">
        <v>4.4444093568005103</v>
      </c>
      <c r="S453" s="23">
        <v>0.82567094293050303</v>
      </c>
    </row>
    <row r="454" spans="1:19">
      <c r="A454" s="23">
        <v>453</v>
      </c>
      <c r="B454" s="23">
        <v>452</v>
      </c>
      <c r="C454" s="23">
        <v>35</v>
      </c>
      <c r="D454" s="23">
        <v>53</v>
      </c>
      <c r="E454" s="23">
        <v>978303</v>
      </c>
      <c r="F454" s="23">
        <v>35053978303</v>
      </c>
      <c r="G454" s="23">
        <v>9783.0300000000007</v>
      </c>
      <c r="H454" s="23" t="s">
        <v>711</v>
      </c>
      <c r="I454" s="23" t="s">
        <v>369</v>
      </c>
      <c r="J454" s="23" t="s">
        <v>370</v>
      </c>
      <c r="K454" s="23">
        <v>51497977</v>
      </c>
      <c r="L454" s="23">
        <v>0</v>
      </c>
      <c r="M454" s="23">
        <v>34.011414100000003</v>
      </c>
      <c r="N454" s="23">
        <v>-106.8787749</v>
      </c>
      <c r="O454" s="23">
        <v>0</v>
      </c>
      <c r="P454" s="23">
        <v>35053978303</v>
      </c>
      <c r="Q454" s="23">
        <v>66</v>
      </c>
      <c r="R454" s="23">
        <v>0.50611900916366004</v>
      </c>
      <c r="S454" s="23">
        <v>5.0260664919999998E-3</v>
      </c>
    </row>
    <row r="455" spans="1:19">
      <c r="A455" s="23">
        <v>454</v>
      </c>
      <c r="B455" s="23">
        <v>453</v>
      </c>
      <c r="C455" s="23">
        <v>35</v>
      </c>
      <c r="D455" s="23">
        <v>53</v>
      </c>
      <c r="E455" s="23">
        <v>940000</v>
      </c>
      <c r="F455" s="23">
        <v>35053940000</v>
      </c>
      <c r="G455" s="23">
        <v>9400</v>
      </c>
      <c r="H455" s="23" t="s">
        <v>386</v>
      </c>
      <c r="I455" s="23" t="s">
        <v>369</v>
      </c>
      <c r="J455" s="23" t="s">
        <v>370</v>
      </c>
      <c r="K455" s="23">
        <v>1216536709</v>
      </c>
      <c r="L455" s="23">
        <v>1175261</v>
      </c>
      <c r="M455" s="23">
        <v>34.415146499999999</v>
      </c>
      <c r="N455" s="23">
        <v>-107.53838</v>
      </c>
      <c r="O455" s="23">
        <v>0</v>
      </c>
      <c r="P455" s="23">
        <v>35053940000</v>
      </c>
      <c r="Q455" s="23">
        <v>93</v>
      </c>
      <c r="R455" s="23">
        <v>1.56524772553188</v>
      </c>
      <c r="S455" s="23">
        <v>0.11938900125549901</v>
      </c>
    </row>
    <row r="456" spans="1:19">
      <c r="A456" s="23">
        <v>455</v>
      </c>
      <c r="B456" s="23">
        <v>454</v>
      </c>
      <c r="C456" s="23">
        <v>35</v>
      </c>
      <c r="D456" s="23">
        <v>27</v>
      </c>
      <c r="E456" s="23">
        <v>960300</v>
      </c>
      <c r="F456" s="23">
        <v>35027960300</v>
      </c>
      <c r="G456" s="23">
        <v>9603</v>
      </c>
      <c r="H456" s="23" t="s">
        <v>712</v>
      </c>
      <c r="I456" s="23" t="s">
        <v>369</v>
      </c>
      <c r="J456" s="23" t="s">
        <v>370</v>
      </c>
      <c r="K456" s="23">
        <v>3866776196</v>
      </c>
      <c r="L456" s="23">
        <v>300320</v>
      </c>
      <c r="M456" s="23">
        <v>33.709550499999999</v>
      </c>
      <c r="N456" s="23">
        <v>-105.239397</v>
      </c>
      <c r="O456" s="23">
        <v>0</v>
      </c>
      <c r="P456" s="23">
        <v>35027960300</v>
      </c>
      <c r="Q456" s="23">
        <v>38</v>
      </c>
      <c r="R456" s="23">
        <v>3.60529889198272</v>
      </c>
      <c r="S456" s="23">
        <v>0.37611347071700202</v>
      </c>
    </row>
    <row r="457" spans="1:19">
      <c r="A457" s="23">
        <v>456</v>
      </c>
      <c r="B457" s="23">
        <v>455</v>
      </c>
      <c r="C457" s="23">
        <v>35</v>
      </c>
      <c r="D457" s="23">
        <v>27</v>
      </c>
      <c r="E457" s="23">
        <v>960200</v>
      </c>
      <c r="F457" s="23">
        <v>35027960200</v>
      </c>
      <c r="G457" s="23">
        <v>9602</v>
      </c>
      <c r="H457" s="23" t="s">
        <v>713</v>
      </c>
      <c r="I457" s="23" t="s">
        <v>369</v>
      </c>
      <c r="J457" s="23" t="s">
        <v>370</v>
      </c>
      <c r="K457" s="23">
        <v>6393462184</v>
      </c>
      <c r="L457" s="23">
        <v>189783</v>
      </c>
      <c r="M457" s="23">
        <v>33.911945899999999</v>
      </c>
      <c r="N457" s="23">
        <v>-105.6609608</v>
      </c>
      <c r="O457" s="23">
        <v>0</v>
      </c>
      <c r="P457" s="23">
        <v>35027960200</v>
      </c>
      <c r="Q457" s="23">
        <v>13</v>
      </c>
      <c r="R457" s="23">
        <v>5.1004272426383102</v>
      </c>
      <c r="S457" s="23">
        <v>0.62327351434050104</v>
      </c>
    </row>
    <row r="458" spans="1:19">
      <c r="A458" s="23">
        <v>457</v>
      </c>
      <c r="B458" s="23">
        <v>456</v>
      </c>
      <c r="C458" s="23">
        <v>35</v>
      </c>
      <c r="D458" s="23">
        <v>27</v>
      </c>
      <c r="E458" s="23">
        <v>960400</v>
      </c>
      <c r="F458" s="23">
        <v>35027960400</v>
      </c>
      <c r="G458" s="23">
        <v>9604</v>
      </c>
      <c r="H458" s="23" t="s">
        <v>714</v>
      </c>
      <c r="I458" s="23" t="s">
        <v>369</v>
      </c>
      <c r="J458" s="23" t="s">
        <v>370</v>
      </c>
      <c r="K458" s="23">
        <v>2166955504</v>
      </c>
      <c r="L458" s="23">
        <v>72899</v>
      </c>
      <c r="M458" s="23">
        <v>33.336731499999999</v>
      </c>
      <c r="N458" s="23">
        <v>-105.2152542</v>
      </c>
      <c r="O458" s="23">
        <v>0</v>
      </c>
      <c r="P458" s="23">
        <v>35027960400</v>
      </c>
      <c r="Q458" s="23">
        <v>212</v>
      </c>
      <c r="R458" s="23">
        <v>2.9657642979724499</v>
      </c>
      <c r="S458" s="23">
        <v>0.209877853459501</v>
      </c>
    </row>
    <row r="459" spans="1:19">
      <c r="A459" s="23">
        <v>458</v>
      </c>
      <c r="B459" s="23">
        <v>457</v>
      </c>
      <c r="C459" s="23">
        <v>35</v>
      </c>
      <c r="D459" s="23">
        <v>27</v>
      </c>
      <c r="E459" s="23">
        <v>960600</v>
      </c>
      <c r="F459" s="23">
        <v>35027960600</v>
      </c>
      <c r="G459" s="23">
        <v>9606</v>
      </c>
      <c r="H459" s="23" t="s">
        <v>715</v>
      </c>
      <c r="I459" s="23" t="s">
        <v>369</v>
      </c>
      <c r="J459" s="23" t="s">
        <v>370</v>
      </c>
      <c r="K459" s="23">
        <v>57063215</v>
      </c>
      <c r="L459" s="23">
        <v>0</v>
      </c>
      <c r="M459" s="23">
        <v>33.362930499999997</v>
      </c>
      <c r="N459" s="23">
        <v>-105.6818878</v>
      </c>
      <c r="O459" s="23">
        <v>0</v>
      </c>
      <c r="P459" s="23">
        <v>35027960600</v>
      </c>
      <c r="Q459" s="23">
        <v>218</v>
      </c>
      <c r="R459" s="23">
        <v>0.45990135325147902</v>
      </c>
      <c r="S459" s="23">
        <v>5.5281309570000001E-3</v>
      </c>
    </row>
    <row r="460" spans="1:19">
      <c r="A460" s="23">
        <v>459</v>
      </c>
      <c r="B460" s="23">
        <v>458</v>
      </c>
      <c r="C460" s="23">
        <v>35</v>
      </c>
      <c r="D460" s="23">
        <v>27</v>
      </c>
      <c r="E460" s="23">
        <v>960800</v>
      </c>
      <c r="F460" s="23">
        <v>35027960800</v>
      </c>
      <c r="G460" s="23">
        <v>9608</v>
      </c>
      <c r="H460" s="23" t="s">
        <v>716</v>
      </c>
      <c r="I460" s="23" t="s">
        <v>369</v>
      </c>
      <c r="J460" s="23" t="s">
        <v>370</v>
      </c>
      <c r="K460" s="23">
        <v>28210652</v>
      </c>
      <c r="L460" s="23">
        <v>1270</v>
      </c>
      <c r="M460" s="23">
        <v>33.315381899999998</v>
      </c>
      <c r="N460" s="23">
        <v>-105.6993038</v>
      </c>
      <c r="O460" s="23">
        <v>0</v>
      </c>
      <c r="P460" s="23">
        <v>35027960800</v>
      </c>
      <c r="Q460" s="23">
        <v>44</v>
      </c>
      <c r="R460" s="23">
        <v>0.28654050716310397</v>
      </c>
      <c r="S460" s="23">
        <v>2.7317236554999999E-3</v>
      </c>
    </row>
    <row r="461" spans="1:19">
      <c r="A461" s="23">
        <v>460</v>
      </c>
      <c r="B461" s="23">
        <v>459</v>
      </c>
      <c r="C461" s="23">
        <v>35</v>
      </c>
      <c r="D461" s="23">
        <v>31</v>
      </c>
      <c r="E461" s="23">
        <v>943500</v>
      </c>
      <c r="F461" s="23">
        <v>35031943500</v>
      </c>
      <c r="G461" s="23">
        <v>9435</v>
      </c>
      <c r="H461" s="23" t="s">
        <v>717</v>
      </c>
      <c r="I461" s="23" t="s">
        <v>369</v>
      </c>
      <c r="J461" s="23" t="s">
        <v>370</v>
      </c>
      <c r="K461" s="23">
        <v>1730694808</v>
      </c>
      <c r="L461" s="23">
        <v>69727</v>
      </c>
      <c r="M461" s="23">
        <v>35.813901399999999</v>
      </c>
      <c r="N461" s="23">
        <v>-108.02140129999999</v>
      </c>
      <c r="O461" s="23">
        <v>0</v>
      </c>
      <c r="P461" s="23">
        <v>35031943500</v>
      </c>
      <c r="Q461" s="23">
        <v>359</v>
      </c>
      <c r="R461" s="23">
        <v>2.4294383120507299</v>
      </c>
      <c r="S461" s="23">
        <v>0.172624961429999</v>
      </c>
    </row>
    <row r="462" spans="1:19">
      <c r="A462" s="23">
        <v>461</v>
      </c>
      <c r="B462" s="23">
        <v>460</v>
      </c>
      <c r="C462" s="23">
        <v>35</v>
      </c>
      <c r="D462" s="23">
        <v>31</v>
      </c>
      <c r="E462" s="23">
        <v>945200</v>
      </c>
      <c r="F462" s="23">
        <v>35031945200</v>
      </c>
      <c r="G462" s="23">
        <v>9452</v>
      </c>
      <c r="H462" s="23" t="s">
        <v>718</v>
      </c>
      <c r="I462" s="23" t="s">
        <v>369</v>
      </c>
      <c r="J462" s="23" t="s">
        <v>370</v>
      </c>
      <c r="K462" s="23">
        <v>84049379</v>
      </c>
      <c r="L462" s="23">
        <v>10315</v>
      </c>
      <c r="M462" s="23">
        <v>35.530705300000001</v>
      </c>
      <c r="N462" s="23">
        <v>-108.79344829999999</v>
      </c>
      <c r="O462" s="23">
        <v>0</v>
      </c>
      <c r="P462" s="23">
        <v>35031945200</v>
      </c>
      <c r="Q462" s="23">
        <v>436</v>
      </c>
      <c r="R462" s="23">
        <v>0.67743314684931299</v>
      </c>
      <c r="S462" s="23">
        <v>8.3525709204999993E-3</v>
      </c>
    </row>
    <row r="463" spans="1:19">
      <c r="A463" s="23">
        <v>462</v>
      </c>
      <c r="B463" s="23">
        <v>461</v>
      </c>
      <c r="C463" s="23">
        <v>35</v>
      </c>
      <c r="D463" s="23">
        <v>31</v>
      </c>
      <c r="E463" s="23">
        <v>945700</v>
      </c>
      <c r="F463" s="23">
        <v>35031945700</v>
      </c>
      <c r="G463" s="23">
        <v>9457</v>
      </c>
      <c r="H463" s="23" t="s">
        <v>719</v>
      </c>
      <c r="I463" s="23" t="s">
        <v>369</v>
      </c>
      <c r="J463" s="23" t="s">
        <v>370</v>
      </c>
      <c r="K463" s="23">
        <v>637572097</v>
      </c>
      <c r="L463" s="23">
        <v>263848</v>
      </c>
      <c r="M463" s="23">
        <v>35.257440000000003</v>
      </c>
      <c r="N463" s="23">
        <v>-108.8530099</v>
      </c>
      <c r="O463" s="23">
        <v>0</v>
      </c>
      <c r="P463" s="23">
        <v>35031945700</v>
      </c>
      <c r="Q463" s="23">
        <v>119</v>
      </c>
      <c r="R463" s="23">
        <v>1.79245574180252</v>
      </c>
      <c r="S463" s="23">
        <v>6.3178441993501006E-2</v>
      </c>
    </row>
    <row r="464" spans="1:19">
      <c r="A464" s="23">
        <v>463</v>
      </c>
      <c r="B464" s="23">
        <v>462</v>
      </c>
      <c r="C464" s="23">
        <v>35</v>
      </c>
      <c r="D464" s="23">
        <v>31</v>
      </c>
      <c r="E464" s="23">
        <v>945600</v>
      </c>
      <c r="F464" s="23">
        <v>35031945600</v>
      </c>
      <c r="G464" s="23">
        <v>9456</v>
      </c>
      <c r="H464" s="23" t="s">
        <v>720</v>
      </c>
      <c r="I464" s="23" t="s">
        <v>369</v>
      </c>
      <c r="J464" s="23" t="s">
        <v>370</v>
      </c>
      <c r="K464" s="23">
        <v>12359749</v>
      </c>
      <c r="L464" s="23">
        <v>0</v>
      </c>
      <c r="M464" s="23">
        <v>35.529744999999998</v>
      </c>
      <c r="N464" s="23">
        <v>-108.6672447</v>
      </c>
      <c r="O464" s="23">
        <v>0</v>
      </c>
      <c r="P464" s="23">
        <v>35031945600</v>
      </c>
      <c r="Q464" s="23">
        <v>363</v>
      </c>
      <c r="R464" s="23">
        <v>0.26889725718775198</v>
      </c>
      <c r="S464" s="23">
        <v>1.2282680595E-3</v>
      </c>
    </row>
    <row r="465" spans="1:19">
      <c r="A465" s="23">
        <v>464</v>
      </c>
      <c r="B465" s="23">
        <v>463</v>
      </c>
      <c r="C465" s="23">
        <v>35</v>
      </c>
      <c r="D465" s="23">
        <v>31</v>
      </c>
      <c r="E465" s="23">
        <v>945400</v>
      </c>
      <c r="F465" s="23">
        <v>35031945400</v>
      </c>
      <c r="G465" s="23">
        <v>9454</v>
      </c>
      <c r="H465" s="23" t="s">
        <v>721</v>
      </c>
      <c r="I465" s="23" t="s">
        <v>369</v>
      </c>
      <c r="J465" s="23" t="s">
        <v>370</v>
      </c>
      <c r="K465" s="23">
        <v>3615566</v>
      </c>
      <c r="L465" s="23">
        <v>0</v>
      </c>
      <c r="M465" s="23">
        <v>35.519129200000002</v>
      </c>
      <c r="N465" s="23">
        <v>-108.7434961</v>
      </c>
      <c r="O465" s="23">
        <v>0</v>
      </c>
      <c r="P465" s="23">
        <v>35031945400</v>
      </c>
      <c r="Q465" s="23">
        <v>129</v>
      </c>
      <c r="R465" s="23">
        <v>9.5282660589354001E-2</v>
      </c>
      <c r="S465" s="23">
        <v>3.59255869E-4</v>
      </c>
    </row>
    <row r="466" spans="1:19">
      <c r="A466" s="23">
        <v>465</v>
      </c>
      <c r="B466" s="23">
        <v>464</v>
      </c>
      <c r="C466" s="23">
        <v>35</v>
      </c>
      <c r="D466" s="23">
        <v>31</v>
      </c>
      <c r="E466" s="23">
        <v>945500</v>
      </c>
      <c r="F466" s="23">
        <v>35031945500</v>
      </c>
      <c r="G466" s="23">
        <v>9455</v>
      </c>
      <c r="H466" s="23" t="s">
        <v>722</v>
      </c>
      <c r="I466" s="23" t="s">
        <v>369</v>
      </c>
      <c r="J466" s="23" t="s">
        <v>370</v>
      </c>
      <c r="K466" s="23">
        <v>22548806</v>
      </c>
      <c r="L466" s="23">
        <v>0</v>
      </c>
      <c r="M466" s="23">
        <v>35.490628000000001</v>
      </c>
      <c r="N466" s="23">
        <v>-108.7226397</v>
      </c>
      <c r="O466" s="23">
        <v>0</v>
      </c>
      <c r="P466" s="23">
        <v>35031945500</v>
      </c>
      <c r="Q466" s="23">
        <v>236</v>
      </c>
      <c r="R466" s="23">
        <v>0.28135163190246198</v>
      </c>
      <c r="S466" s="23">
        <v>2.2397506320000001E-3</v>
      </c>
    </row>
    <row r="467" spans="1:19">
      <c r="A467" s="23">
        <v>466</v>
      </c>
      <c r="B467" s="23">
        <v>465</v>
      </c>
      <c r="C467" s="23">
        <v>35</v>
      </c>
      <c r="D467" s="23">
        <v>31</v>
      </c>
      <c r="E467" s="23">
        <v>943800</v>
      </c>
      <c r="F467" s="23">
        <v>35031943800</v>
      </c>
      <c r="G467" s="23">
        <v>9438</v>
      </c>
      <c r="H467" s="23" t="s">
        <v>723</v>
      </c>
      <c r="I467" s="23" t="s">
        <v>369</v>
      </c>
      <c r="J467" s="23" t="s">
        <v>370</v>
      </c>
      <c r="K467" s="23">
        <v>1098856438</v>
      </c>
      <c r="L467" s="23">
        <v>2347881</v>
      </c>
      <c r="M467" s="23">
        <v>35.844681100000003</v>
      </c>
      <c r="N467" s="23">
        <v>-108.87790459999999</v>
      </c>
      <c r="O467" s="23">
        <v>0</v>
      </c>
      <c r="P467" s="23">
        <v>35031943800</v>
      </c>
      <c r="Q467" s="23">
        <v>351</v>
      </c>
      <c r="R467" s="23">
        <v>1.4191367410022699</v>
      </c>
      <c r="S467" s="23">
        <v>0.109861509625499</v>
      </c>
    </row>
    <row r="468" spans="1:19">
      <c r="A468" s="23">
        <v>467</v>
      </c>
      <c r="B468" s="23">
        <v>466</v>
      </c>
      <c r="C468" s="23">
        <v>35</v>
      </c>
      <c r="D468" s="23">
        <v>31</v>
      </c>
      <c r="E468" s="23">
        <v>943600</v>
      </c>
      <c r="F468" s="23">
        <v>35031943600</v>
      </c>
      <c r="G468" s="23">
        <v>9436</v>
      </c>
      <c r="H468" s="23" t="s">
        <v>724</v>
      </c>
      <c r="I468" s="23" t="s">
        <v>369</v>
      </c>
      <c r="J468" s="23" t="s">
        <v>370</v>
      </c>
      <c r="K468" s="23">
        <v>941607477</v>
      </c>
      <c r="L468" s="23">
        <v>612014</v>
      </c>
      <c r="M468" s="23">
        <v>35.570425</v>
      </c>
      <c r="N468" s="23">
        <v>-108.4163073</v>
      </c>
      <c r="O468" s="23">
        <v>0</v>
      </c>
      <c r="P468" s="23">
        <v>35031943600</v>
      </c>
      <c r="Q468" s="23">
        <v>508</v>
      </c>
      <c r="R468" s="23">
        <v>2.2043165591220899</v>
      </c>
      <c r="S468" s="23">
        <v>9.3679728580499999E-2</v>
      </c>
    </row>
    <row r="469" spans="1:19">
      <c r="A469" s="23">
        <v>468</v>
      </c>
      <c r="B469" s="23">
        <v>467</v>
      </c>
      <c r="C469" s="23">
        <v>35</v>
      </c>
      <c r="D469" s="23">
        <v>31</v>
      </c>
      <c r="E469" s="23">
        <v>940300</v>
      </c>
      <c r="F469" s="23">
        <v>35031940300</v>
      </c>
      <c r="G469" s="23">
        <v>9403</v>
      </c>
      <c r="H469" s="23" t="s">
        <v>612</v>
      </c>
      <c r="I469" s="23" t="s">
        <v>369</v>
      </c>
      <c r="J469" s="23" t="s">
        <v>370</v>
      </c>
      <c r="K469" s="23">
        <v>33217174</v>
      </c>
      <c r="L469" s="23">
        <v>0</v>
      </c>
      <c r="M469" s="23">
        <v>35.068614799999999</v>
      </c>
      <c r="N469" s="23">
        <v>-108.8606123</v>
      </c>
      <c r="O469" s="23">
        <v>0</v>
      </c>
      <c r="P469" s="23">
        <v>35031940300</v>
      </c>
      <c r="Q469" s="23">
        <v>591</v>
      </c>
      <c r="R469" s="23">
        <v>0.34798704252961099</v>
      </c>
      <c r="S469" s="23">
        <v>3.2825841500000001E-3</v>
      </c>
    </row>
    <row r="470" spans="1:19">
      <c r="A470" s="23">
        <v>469</v>
      </c>
      <c r="B470" s="23">
        <v>468</v>
      </c>
      <c r="C470" s="23">
        <v>35</v>
      </c>
      <c r="D470" s="23">
        <v>31</v>
      </c>
      <c r="E470" s="23">
        <v>943700</v>
      </c>
      <c r="F470" s="23">
        <v>35031943700</v>
      </c>
      <c r="G470" s="23">
        <v>9437</v>
      </c>
      <c r="H470" s="23" t="s">
        <v>725</v>
      </c>
      <c r="I470" s="23" t="s">
        <v>369</v>
      </c>
      <c r="J470" s="23" t="s">
        <v>370</v>
      </c>
      <c r="K470" s="23">
        <v>1565582193</v>
      </c>
      <c r="L470" s="23">
        <v>566338</v>
      </c>
      <c r="M470" s="23">
        <v>35.827350500000001</v>
      </c>
      <c r="N470" s="23">
        <v>-108.4883804</v>
      </c>
      <c r="O470" s="23">
        <v>0</v>
      </c>
      <c r="P470" s="23">
        <v>35031943700</v>
      </c>
      <c r="Q470" s="23">
        <v>71</v>
      </c>
      <c r="R470" s="23">
        <v>1.6449048882246</v>
      </c>
      <c r="S470" s="23">
        <v>0.15619540929</v>
      </c>
    </row>
    <row r="471" spans="1:19">
      <c r="A471" s="23">
        <v>470</v>
      </c>
      <c r="B471" s="23">
        <v>469</v>
      </c>
      <c r="C471" s="23">
        <v>35</v>
      </c>
      <c r="D471" s="23">
        <v>31</v>
      </c>
      <c r="E471" s="23">
        <v>945300</v>
      </c>
      <c r="F471" s="23">
        <v>35031945300</v>
      </c>
      <c r="G471" s="23">
        <v>9453</v>
      </c>
      <c r="H471" s="23" t="s">
        <v>726</v>
      </c>
      <c r="I471" s="23" t="s">
        <v>369</v>
      </c>
      <c r="J471" s="23" t="s">
        <v>370</v>
      </c>
      <c r="K471" s="23">
        <v>53978375</v>
      </c>
      <c r="L471" s="23">
        <v>4150</v>
      </c>
      <c r="M471" s="23">
        <v>35.567084700000002</v>
      </c>
      <c r="N471" s="23">
        <v>-108.719526</v>
      </c>
      <c r="O471" s="23">
        <v>0</v>
      </c>
      <c r="P471" s="23">
        <v>35031945300</v>
      </c>
      <c r="Q471" s="23">
        <v>178</v>
      </c>
      <c r="R471" s="23">
        <v>0.42542510595345301</v>
      </c>
      <c r="S471" s="23">
        <v>5.3669383889999997E-3</v>
      </c>
    </row>
    <row r="472" spans="1:19">
      <c r="A472" s="23">
        <v>471</v>
      </c>
      <c r="B472" s="23">
        <v>470</v>
      </c>
      <c r="C472" s="23">
        <v>35</v>
      </c>
      <c r="D472" s="23">
        <v>31</v>
      </c>
      <c r="E472" s="23">
        <v>946000</v>
      </c>
      <c r="F472" s="23">
        <v>35031946000</v>
      </c>
      <c r="G472" s="23">
        <v>9460</v>
      </c>
      <c r="H472" s="23" t="s">
        <v>727</v>
      </c>
      <c r="I472" s="23" t="s">
        <v>369</v>
      </c>
      <c r="J472" s="23" t="s">
        <v>370</v>
      </c>
      <c r="K472" s="23">
        <v>1029260486</v>
      </c>
      <c r="L472" s="23">
        <v>2315800</v>
      </c>
      <c r="M472" s="23">
        <v>35.428738899999999</v>
      </c>
      <c r="N472" s="23">
        <v>-108.0451825</v>
      </c>
      <c r="O472" s="23">
        <v>0</v>
      </c>
      <c r="P472" s="23">
        <v>35031946000</v>
      </c>
      <c r="Q472" s="23">
        <v>437</v>
      </c>
      <c r="R472" s="23">
        <v>2.52955494339662</v>
      </c>
      <c r="S472" s="23">
        <v>0.10238372983249799</v>
      </c>
    </row>
    <row r="473" spans="1:19">
      <c r="A473" s="23">
        <v>472</v>
      </c>
      <c r="B473" s="23">
        <v>471</v>
      </c>
      <c r="C473" s="23">
        <v>35</v>
      </c>
      <c r="D473" s="23">
        <v>31</v>
      </c>
      <c r="E473" s="23">
        <v>943901</v>
      </c>
      <c r="F473" s="23">
        <v>35031943901</v>
      </c>
      <c r="G473" s="23">
        <v>9439.01</v>
      </c>
      <c r="H473" s="23" t="s">
        <v>728</v>
      </c>
      <c r="I473" s="23" t="s">
        <v>369</v>
      </c>
      <c r="J473" s="23" t="s">
        <v>370</v>
      </c>
      <c r="K473" s="23">
        <v>574653172</v>
      </c>
      <c r="L473" s="23">
        <v>0</v>
      </c>
      <c r="M473" s="23">
        <v>35.411398699999999</v>
      </c>
      <c r="N473" s="23">
        <v>-108.8074608</v>
      </c>
      <c r="O473" s="23">
        <v>0</v>
      </c>
      <c r="P473" s="23">
        <v>35031943901</v>
      </c>
      <c r="Q473" s="23">
        <v>65</v>
      </c>
      <c r="R473" s="23">
        <v>1.96535273150963</v>
      </c>
      <c r="S473" s="23">
        <v>5.7024526321499E-2</v>
      </c>
    </row>
    <row r="474" spans="1:19">
      <c r="A474" s="23">
        <v>473</v>
      </c>
      <c r="B474" s="23">
        <v>472</v>
      </c>
      <c r="C474" s="23">
        <v>35</v>
      </c>
      <c r="D474" s="23">
        <v>31</v>
      </c>
      <c r="E474" s="23">
        <v>943902</v>
      </c>
      <c r="F474" s="23">
        <v>35031943902</v>
      </c>
      <c r="G474" s="23">
        <v>9439.02</v>
      </c>
      <c r="H474" s="23" t="s">
        <v>729</v>
      </c>
      <c r="I474" s="23" t="s">
        <v>369</v>
      </c>
      <c r="J474" s="23" t="s">
        <v>370</v>
      </c>
      <c r="K474" s="23">
        <v>552276525</v>
      </c>
      <c r="L474" s="23">
        <v>22331</v>
      </c>
      <c r="M474" s="23">
        <v>35.564854500000003</v>
      </c>
      <c r="N474" s="23">
        <v>-108.9145103</v>
      </c>
      <c r="O474" s="23">
        <v>0</v>
      </c>
      <c r="P474" s="23">
        <v>35031943902</v>
      </c>
      <c r="Q474" s="23">
        <v>270</v>
      </c>
      <c r="R474" s="23">
        <v>1.39198447622253</v>
      </c>
      <c r="S474" s="23">
        <v>5.49103553965E-2</v>
      </c>
    </row>
    <row r="475" spans="1:19">
      <c r="A475" s="23">
        <v>474</v>
      </c>
      <c r="B475" s="23">
        <v>473</v>
      </c>
      <c r="C475" s="23">
        <v>35</v>
      </c>
      <c r="D475" s="23">
        <v>31</v>
      </c>
      <c r="E475" s="23">
        <v>973100</v>
      </c>
      <c r="F475" s="23">
        <v>35031973100</v>
      </c>
      <c r="G475" s="23">
        <v>9731</v>
      </c>
      <c r="H475" s="23" t="s">
        <v>730</v>
      </c>
      <c r="I475" s="23" t="s">
        <v>369</v>
      </c>
      <c r="J475" s="23" t="s">
        <v>370</v>
      </c>
      <c r="K475" s="23">
        <v>794924456</v>
      </c>
      <c r="L475" s="23">
        <v>856707</v>
      </c>
      <c r="M475" s="23">
        <v>35.308854199999999</v>
      </c>
      <c r="N475" s="23">
        <v>-108.4489165</v>
      </c>
      <c r="O475" s="23">
        <v>0</v>
      </c>
      <c r="P475" s="23">
        <v>35031973100</v>
      </c>
      <c r="Q475" s="23">
        <v>12</v>
      </c>
      <c r="R475" s="23">
        <v>1.8933059807904</v>
      </c>
      <c r="S475" s="23">
        <v>7.8870109977500005E-2</v>
      </c>
    </row>
    <row r="476" spans="1:19">
      <c r="A476" s="23">
        <v>475</v>
      </c>
      <c r="B476" s="23">
        <v>474</v>
      </c>
      <c r="C476" s="23">
        <v>35</v>
      </c>
      <c r="D476" s="23">
        <v>31</v>
      </c>
      <c r="E476" s="23">
        <v>944000</v>
      </c>
      <c r="F476" s="23">
        <v>35031944000</v>
      </c>
      <c r="G476" s="23">
        <v>9440</v>
      </c>
      <c r="H476" s="23" t="s">
        <v>731</v>
      </c>
      <c r="I476" s="23" t="s">
        <v>369</v>
      </c>
      <c r="J476" s="23" t="s">
        <v>370</v>
      </c>
      <c r="K476" s="23">
        <v>3706844087</v>
      </c>
      <c r="L476" s="23">
        <v>4663787</v>
      </c>
      <c r="M476" s="23">
        <v>35.649099499999998</v>
      </c>
      <c r="N476" s="23">
        <v>-107.5543105</v>
      </c>
      <c r="O476" s="23">
        <v>0</v>
      </c>
      <c r="P476" s="23">
        <v>35031944000</v>
      </c>
      <c r="Q476" s="23">
        <v>45</v>
      </c>
      <c r="R476" s="23">
        <v>4.21497697840468</v>
      </c>
      <c r="S476" s="23">
        <v>0.36936313423100298</v>
      </c>
    </row>
    <row r="477" spans="1:19">
      <c r="A477" s="23">
        <v>476</v>
      </c>
      <c r="B477" s="23">
        <v>475</v>
      </c>
      <c r="C477" s="23">
        <v>35</v>
      </c>
      <c r="D477" s="23">
        <v>31</v>
      </c>
      <c r="E477" s="23">
        <v>940500</v>
      </c>
      <c r="F477" s="23">
        <v>35031940500</v>
      </c>
      <c r="G477" s="23">
        <v>9405</v>
      </c>
      <c r="H477" s="23" t="s">
        <v>607</v>
      </c>
      <c r="I477" s="23" t="s">
        <v>369</v>
      </c>
      <c r="J477" s="23" t="s">
        <v>370</v>
      </c>
      <c r="K477" s="23">
        <v>1272899793</v>
      </c>
      <c r="L477" s="23">
        <v>2427693</v>
      </c>
      <c r="M477" s="23">
        <v>35.094423900000002</v>
      </c>
      <c r="N477" s="23">
        <v>-108.7613255</v>
      </c>
      <c r="O477" s="23">
        <v>0</v>
      </c>
      <c r="P477" s="23">
        <v>35031940500</v>
      </c>
      <c r="Q477" s="23">
        <v>16</v>
      </c>
      <c r="R477" s="23">
        <v>2.3097407390901901</v>
      </c>
      <c r="S477" s="23">
        <v>0.12607094052099799</v>
      </c>
    </row>
    <row r="478" spans="1:19">
      <c r="A478" s="23">
        <v>477</v>
      </c>
      <c r="B478" s="23">
        <v>476</v>
      </c>
      <c r="C478" s="23">
        <v>35</v>
      </c>
      <c r="D478" s="23">
        <v>29</v>
      </c>
      <c r="E478" s="23">
        <v>500</v>
      </c>
      <c r="F478" s="23">
        <v>35029000500</v>
      </c>
      <c r="G478" s="23">
        <v>5</v>
      </c>
      <c r="H478" s="23" t="s">
        <v>371</v>
      </c>
      <c r="I478" s="23" t="s">
        <v>369</v>
      </c>
      <c r="J478" s="23" t="s">
        <v>370</v>
      </c>
      <c r="K478" s="23">
        <v>4897387816</v>
      </c>
      <c r="L478" s="23">
        <v>417767</v>
      </c>
      <c r="M478" s="23">
        <v>32.286492799999998</v>
      </c>
      <c r="N478" s="23">
        <v>-107.8588231</v>
      </c>
      <c r="O478" s="23">
        <v>0</v>
      </c>
      <c r="P478" s="23">
        <v>35029000500</v>
      </c>
      <c r="Q478" s="23">
        <v>177</v>
      </c>
      <c r="R478" s="23">
        <v>3.7640817022422102</v>
      </c>
      <c r="S478" s="23">
        <v>0.46884285875049497</v>
      </c>
    </row>
    <row r="479" spans="1:19">
      <c r="A479" s="23">
        <v>478</v>
      </c>
      <c r="B479" s="23">
        <v>477</v>
      </c>
      <c r="C479" s="23">
        <v>35</v>
      </c>
      <c r="D479" s="23">
        <v>29</v>
      </c>
      <c r="E479" s="23">
        <v>200</v>
      </c>
      <c r="F479" s="23">
        <v>35029000200</v>
      </c>
      <c r="G479" s="23">
        <v>2</v>
      </c>
      <c r="H479" s="23" t="s">
        <v>385</v>
      </c>
      <c r="I479" s="23" t="s">
        <v>369</v>
      </c>
      <c r="J479" s="23" t="s">
        <v>370</v>
      </c>
      <c r="K479" s="23">
        <v>18643050</v>
      </c>
      <c r="L479" s="23">
        <v>0</v>
      </c>
      <c r="M479" s="23">
        <v>32.236567600000001</v>
      </c>
      <c r="N479" s="23">
        <v>-107.782737</v>
      </c>
      <c r="O479" s="23">
        <v>0</v>
      </c>
      <c r="P479" s="23">
        <v>35029000200</v>
      </c>
      <c r="Q479" s="23">
        <v>216</v>
      </c>
      <c r="R479" s="23">
        <v>0.22239649203275799</v>
      </c>
      <c r="S479" s="23">
        <v>1.7837780654999999E-3</v>
      </c>
    </row>
    <row r="480" spans="1:19">
      <c r="A480" s="23">
        <v>479</v>
      </c>
      <c r="B480" s="23">
        <v>478</v>
      </c>
      <c r="C480" s="23">
        <v>35</v>
      </c>
      <c r="D480" s="23">
        <v>29</v>
      </c>
      <c r="E480" s="23">
        <v>100</v>
      </c>
      <c r="F480" s="23">
        <v>35029000100</v>
      </c>
      <c r="G480" s="23">
        <v>1</v>
      </c>
      <c r="H480" s="23" t="s">
        <v>384</v>
      </c>
      <c r="I480" s="23" t="s">
        <v>369</v>
      </c>
      <c r="J480" s="23" t="s">
        <v>370</v>
      </c>
      <c r="K480" s="23">
        <v>42995247</v>
      </c>
      <c r="L480" s="23">
        <v>0</v>
      </c>
      <c r="M480" s="23">
        <v>32.248210399999998</v>
      </c>
      <c r="N480" s="23">
        <v>-107.7019569</v>
      </c>
      <c r="O480" s="23">
        <v>0</v>
      </c>
      <c r="P480" s="23">
        <v>35029000100</v>
      </c>
      <c r="Q480" s="23">
        <v>287</v>
      </c>
      <c r="R480" s="23">
        <v>0.38113351985878102</v>
      </c>
      <c r="S480" s="23">
        <v>4.1143308409999999E-3</v>
      </c>
    </row>
    <row r="481" spans="1:19">
      <c r="A481" s="23">
        <v>480</v>
      </c>
      <c r="B481" s="23">
        <v>479</v>
      </c>
      <c r="C481" s="23">
        <v>35</v>
      </c>
      <c r="D481" s="23">
        <v>29</v>
      </c>
      <c r="E481" s="23">
        <v>400</v>
      </c>
      <c r="F481" s="23">
        <v>35029000400</v>
      </c>
      <c r="G481" s="23">
        <v>4</v>
      </c>
      <c r="H481" s="23" t="s">
        <v>430</v>
      </c>
      <c r="I481" s="23" t="s">
        <v>369</v>
      </c>
      <c r="J481" s="23" t="s">
        <v>370</v>
      </c>
      <c r="K481" s="23">
        <v>2712993121</v>
      </c>
      <c r="L481" s="23">
        <v>14214</v>
      </c>
      <c r="M481" s="23">
        <v>32.0194106</v>
      </c>
      <c r="N481" s="23">
        <v>-107.5592262</v>
      </c>
      <c r="O481" s="23">
        <v>0</v>
      </c>
      <c r="P481" s="23">
        <v>35029000400</v>
      </c>
      <c r="Q481" s="23">
        <v>352</v>
      </c>
      <c r="R481" s="23">
        <v>2.4076170485544002</v>
      </c>
      <c r="S481" s="23">
        <v>0.25893104524250399</v>
      </c>
    </row>
    <row r="482" spans="1:19">
      <c r="A482" s="23">
        <v>481</v>
      </c>
      <c r="B482" s="23">
        <v>480</v>
      </c>
      <c r="C482" s="23">
        <v>35</v>
      </c>
      <c r="D482" s="23">
        <v>29</v>
      </c>
      <c r="E482" s="23">
        <v>600</v>
      </c>
      <c r="F482" s="23">
        <v>35029000600</v>
      </c>
      <c r="G482" s="23">
        <v>6</v>
      </c>
      <c r="H482" s="23" t="s">
        <v>431</v>
      </c>
      <c r="I482" s="23" t="s">
        <v>369</v>
      </c>
      <c r="J482" s="23" t="s">
        <v>370</v>
      </c>
      <c r="K482" s="23">
        <v>5484785</v>
      </c>
      <c r="L482" s="23">
        <v>0</v>
      </c>
      <c r="M482" s="23">
        <v>32.2748682</v>
      </c>
      <c r="N482" s="23">
        <v>-107.7432369</v>
      </c>
      <c r="O482" s="23">
        <v>0</v>
      </c>
      <c r="P482" s="23">
        <v>35029000600</v>
      </c>
      <c r="Q482" s="23">
        <v>379</v>
      </c>
      <c r="R482" s="23">
        <v>0.20389690613994099</v>
      </c>
      <c r="S482" s="23">
        <v>5.2500332400000002E-4</v>
      </c>
    </row>
    <row r="483" spans="1:19">
      <c r="A483" s="23">
        <v>482</v>
      </c>
      <c r="B483" s="23">
        <v>481</v>
      </c>
      <c r="C483" s="23">
        <v>35</v>
      </c>
      <c r="D483" s="23">
        <v>29</v>
      </c>
      <c r="E483" s="23">
        <v>300</v>
      </c>
      <c r="F483" s="23">
        <v>35029000300</v>
      </c>
      <c r="G483" s="23">
        <v>3</v>
      </c>
      <c r="H483" s="23" t="s">
        <v>429</v>
      </c>
      <c r="I483" s="23" t="s">
        <v>369</v>
      </c>
      <c r="J483" s="23" t="s">
        <v>370</v>
      </c>
      <c r="K483" s="23">
        <v>2298458</v>
      </c>
      <c r="L483" s="23">
        <v>0</v>
      </c>
      <c r="M483" s="23">
        <v>32.258763799999997</v>
      </c>
      <c r="N483" s="23">
        <v>-107.7665161</v>
      </c>
      <c r="O483" s="23">
        <v>0</v>
      </c>
      <c r="P483" s="23">
        <v>35029000300</v>
      </c>
      <c r="Q483" s="23">
        <v>127</v>
      </c>
      <c r="R483" s="23">
        <v>7.7957164213203006E-2</v>
      </c>
      <c r="S483" s="23">
        <v>2.199705765E-4</v>
      </c>
    </row>
    <row r="484" spans="1:19">
      <c r="A484" s="23">
        <v>483</v>
      </c>
      <c r="B484" s="23">
        <v>482</v>
      </c>
      <c r="C484" s="23">
        <v>35</v>
      </c>
      <c r="D484" s="23">
        <v>33</v>
      </c>
      <c r="E484" s="23">
        <v>955200</v>
      </c>
      <c r="F484" s="23">
        <v>35033955200</v>
      </c>
      <c r="G484" s="23">
        <v>9552</v>
      </c>
      <c r="H484" s="23" t="s">
        <v>732</v>
      </c>
      <c r="I484" s="23" t="s">
        <v>369</v>
      </c>
      <c r="J484" s="23" t="s">
        <v>370</v>
      </c>
      <c r="K484" s="23">
        <v>5001977314</v>
      </c>
      <c r="L484" s="23">
        <v>6079125</v>
      </c>
      <c r="M484" s="23">
        <v>35.982841299999997</v>
      </c>
      <c r="N484" s="23">
        <v>-104.9218975</v>
      </c>
      <c r="O484" s="23">
        <v>0</v>
      </c>
      <c r="P484" s="23">
        <v>35033955200</v>
      </c>
      <c r="Q484" s="23">
        <v>18</v>
      </c>
      <c r="R484" s="23">
        <v>4.0674237098919699</v>
      </c>
      <c r="S484" s="23">
        <v>0.50064048448899701</v>
      </c>
    </row>
    <row r="485" spans="1:19">
      <c r="A485" s="23">
        <v>484</v>
      </c>
      <c r="B485" s="23">
        <v>483</v>
      </c>
      <c r="C485" s="23">
        <v>35</v>
      </c>
      <c r="D485" s="23">
        <v>49</v>
      </c>
      <c r="E485" s="23">
        <v>1106</v>
      </c>
      <c r="F485" s="23">
        <v>35049001106</v>
      </c>
      <c r="G485" s="23">
        <v>11.06</v>
      </c>
      <c r="H485" s="23" t="s">
        <v>733</v>
      </c>
      <c r="I485" s="23" t="s">
        <v>369</v>
      </c>
      <c r="J485" s="23" t="s">
        <v>370</v>
      </c>
      <c r="K485" s="23">
        <v>2437665</v>
      </c>
      <c r="L485" s="23">
        <v>0</v>
      </c>
      <c r="M485" s="23">
        <v>35.644363400000003</v>
      </c>
      <c r="N485" s="23">
        <v>-105.9998622</v>
      </c>
      <c r="O485" s="23">
        <v>0</v>
      </c>
      <c r="P485" s="23">
        <v>35049001106</v>
      </c>
      <c r="Q485" s="23">
        <v>125</v>
      </c>
      <c r="R485" s="23">
        <v>7.5095569389369995E-2</v>
      </c>
      <c r="S485" s="23">
        <v>2.4258723299999999E-4</v>
      </c>
    </row>
    <row r="486" spans="1:19">
      <c r="A486" s="23">
        <v>485</v>
      </c>
      <c r="B486" s="23">
        <v>484</v>
      </c>
      <c r="C486" s="23">
        <v>35</v>
      </c>
      <c r="D486" s="23">
        <v>49</v>
      </c>
      <c r="E486" s="23">
        <v>1202</v>
      </c>
      <c r="F486" s="23">
        <v>35049001202</v>
      </c>
      <c r="G486" s="23">
        <v>12.02</v>
      </c>
      <c r="H486" s="23" t="s">
        <v>734</v>
      </c>
      <c r="I486" s="23" t="s">
        <v>369</v>
      </c>
      <c r="J486" s="23" t="s">
        <v>370</v>
      </c>
      <c r="K486" s="23">
        <v>5524003</v>
      </c>
      <c r="L486" s="23">
        <v>51383</v>
      </c>
      <c r="M486" s="23">
        <v>35.656847499999998</v>
      </c>
      <c r="N486" s="23">
        <v>-106.0054717</v>
      </c>
      <c r="O486" s="23">
        <v>0</v>
      </c>
      <c r="P486" s="23">
        <v>35049001202</v>
      </c>
      <c r="Q486" s="23">
        <v>224</v>
      </c>
      <c r="R486" s="23">
        <v>0.12314021696027801</v>
      </c>
      <c r="S486" s="23">
        <v>5.5491686650000003E-4</v>
      </c>
    </row>
    <row r="487" spans="1:19">
      <c r="A487" s="23">
        <v>486</v>
      </c>
      <c r="B487" s="23">
        <v>485</v>
      </c>
      <c r="C487" s="23">
        <v>35</v>
      </c>
      <c r="D487" s="23">
        <v>49</v>
      </c>
      <c r="E487" s="23">
        <v>10314</v>
      </c>
      <c r="F487" s="23">
        <v>35049010314</v>
      </c>
      <c r="G487" s="23">
        <v>103.14</v>
      </c>
      <c r="H487" s="23" t="s">
        <v>735</v>
      </c>
      <c r="I487" s="23" t="s">
        <v>369</v>
      </c>
      <c r="J487" s="23" t="s">
        <v>370</v>
      </c>
      <c r="K487" s="23">
        <v>5827047</v>
      </c>
      <c r="L487" s="23">
        <v>0</v>
      </c>
      <c r="M487" s="23">
        <v>35.625037399999997</v>
      </c>
      <c r="N487" s="23">
        <v>-106.0155032</v>
      </c>
      <c r="O487" s="23">
        <v>0</v>
      </c>
      <c r="P487" s="23">
        <v>35049010314</v>
      </c>
      <c r="Q487" s="23">
        <v>40</v>
      </c>
      <c r="R487" s="23">
        <v>0.110951245930175</v>
      </c>
      <c r="S487" s="23">
        <v>5.7974913649999995E-4</v>
      </c>
    </row>
    <row r="488" spans="1:19">
      <c r="A488" s="23">
        <v>487</v>
      </c>
      <c r="B488" s="23">
        <v>486</v>
      </c>
      <c r="C488" s="23">
        <v>35</v>
      </c>
      <c r="D488" s="23">
        <v>49</v>
      </c>
      <c r="E488" s="23">
        <v>1102</v>
      </c>
      <c r="F488" s="23">
        <v>35049001102</v>
      </c>
      <c r="G488" s="23">
        <v>11.02</v>
      </c>
      <c r="H488" s="23" t="s">
        <v>538</v>
      </c>
      <c r="I488" s="23" t="s">
        <v>369</v>
      </c>
      <c r="J488" s="23" t="s">
        <v>370</v>
      </c>
      <c r="K488" s="23">
        <v>4629284</v>
      </c>
      <c r="L488" s="23">
        <v>0</v>
      </c>
      <c r="M488" s="23">
        <v>35.646502599999998</v>
      </c>
      <c r="N488" s="23">
        <v>-105.9454528</v>
      </c>
      <c r="O488" s="23">
        <v>0</v>
      </c>
      <c r="P488" s="23">
        <v>35049001102</v>
      </c>
      <c r="Q488" s="23">
        <v>56</v>
      </c>
      <c r="R488" s="23">
        <v>9.0590113641684997E-2</v>
      </c>
      <c r="S488" s="23">
        <v>4.6070126450000002E-4</v>
      </c>
    </row>
    <row r="489" spans="1:19">
      <c r="A489" s="23">
        <v>488</v>
      </c>
      <c r="B489" s="23">
        <v>487</v>
      </c>
      <c r="C489" s="23">
        <v>35</v>
      </c>
      <c r="D489" s="23">
        <v>49</v>
      </c>
      <c r="E489" s="23">
        <v>1107</v>
      </c>
      <c r="F489" s="23">
        <v>35049001107</v>
      </c>
      <c r="G489" s="23">
        <v>11.07</v>
      </c>
      <c r="H489" s="23" t="s">
        <v>736</v>
      </c>
      <c r="I489" s="23" t="s">
        <v>369</v>
      </c>
      <c r="J489" s="23" t="s">
        <v>370</v>
      </c>
      <c r="K489" s="23">
        <v>2609571</v>
      </c>
      <c r="L489" s="23">
        <v>0</v>
      </c>
      <c r="M489" s="23">
        <v>35.646419000000002</v>
      </c>
      <c r="N489" s="23">
        <v>-105.9825963</v>
      </c>
      <c r="O489" s="23">
        <v>0</v>
      </c>
      <c r="P489" s="23">
        <v>35049001107</v>
      </c>
      <c r="Q489" s="23">
        <v>130</v>
      </c>
      <c r="R489" s="23">
        <v>7.5184309851347997E-2</v>
      </c>
      <c r="S489" s="23">
        <v>2.5970144949999998E-4</v>
      </c>
    </row>
    <row r="490" spans="1:19">
      <c r="A490" s="23">
        <v>489</v>
      </c>
      <c r="B490" s="23">
        <v>488</v>
      </c>
      <c r="C490" s="23">
        <v>35</v>
      </c>
      <c r="D490" s="23">
        <v>49</v>
      </c>
      <c r="E490" s="23">
        <v>10400</v>
      </c>
      <c r="F490" s="23">
        <v>35049010400</v>
      </c>
      <c r="G490" s="23">
        <v>104</v>
      </c>
      <c r="H490" s="23" t="s">
        <v>737</v>
      </c>
      <c r="I490" s="23" t="s">
        <v>369</v>
      </c>
      <c r="J490" s="23" t="s">
        <v>370</v>
      </c>
      <c r="K490" s="23">
        <v>42138521</v>
      </c>
      <c r="L490" s="23">
        <v>177720</v>
      </c>
      <c r="M490" s="23">
        <v>35.654805799999998</v>
      </c>
      <c r="N490" s="23">
        <v>-105.8796608</v>
      </c>
      <c r="O490" s="23">
        <v>0</v>
      </c>
      <c r="P490" s="23">
        <v>35049010400</v>
      </c>
      <c r="Q490" s="23">
        <v>24</v>
      </c>
      <c r="R490" s="23">
        <v>0.31939210692526698</v>
      </c>
      <c r="S490" s="23">
        <v>4.2116647429999996E-3</v>
      </c>
    </row>
    <row r="491" spans="1:19">
      <c r="A491" s="23">
        <v>490</v>
      </c>
      <c r="B491" s="23">
        <v>489</v>
      </c>
      <c r="C491" s="23">
        <v>35</v>
      </c>
      <c r="D491" s="23">
        <v>49</v>
      </c>
      <c r="E491" s="23">
        <v>10500</v>
      </c>
      <c r="F491" s="23">
        <v>35049010500</v>
      </c>
      <c r="G491" s="23">
        <v>105</v>
      </c>
      <c r="H491" s="23" t="s">
        <v>738</v>
      </c>
      <c r="I491" s="23" t="s">
        <v>369</v>
      </c>
      <c r="J491" s="23" t="s">
        <v>370</v>
      </c>
      <c r="K491" s="23">
        <v>34324319</v>
      </c>
      <c r="L491" s="23">
        <v>166239</v>
      </c>
      <c r="M491" s="23">
        <v>35.707531000000003</v>
      </c>
      <c r="N491" s="23">
        <v>-105.85721049999999</v>
      </c>
      <c r="O491" s="23">
        <v>0</v>
      </c>
      <c r="P491" s="23">
        <v>35049010500</v>
      </c>
      <c r="Q491" s="23">
        <v>16</v>
      </c>
      <c r="R491" s="23">
        <v>0.32216808950032999</v>
      </c>
      <c r="S491" s="23">
        <v>3.4349169784999999E-3</v>
      </c>
    </row>
    <row r="492" spans="1:19">
      <c r="A492" s="23">
        <v>491</v>
      </c>
      <c r="B492" s="23">
        <v>490</v>
      </c>
      <c r="C492" s="23">
        <v>35</v>
      </c>
      <c r="D492" s="23">
        <v>49</v>
      </c>
      <c r="E492" s="23">
        <v>101</v>
      </c>
      <c r="F492" s="23">
        <v>35049000101</v>
      </c>
      <c r="G492" s="23">
        <v>1.01</v>
      </c>
      <c r="H492" s="23" t="s">
        <v>739</v>
      </c>
      <c r="I492" s="23" t="s">
        <v>369</v>
      </c>
      <c r="J492" s="23" t="s">
        <v>370</v>
      </c>
      <c r="K492" s="23">
        <v>14695609</v>
      </c>
      <c r="L492" s="23">
        <v>2108</v>
      </c>
      <c r="M492" s="23">
        <v>35.708193000000001</v>
      </c>
      <c r="N492" s="23">
        <v>-105.9225074</v>
      </c>
      <c r="O492" s="23">
        <v>0</v>
      </c>
      <c r="P492" s="23">
        <v>35049000101</v>
      </c>
      <c r="Q492" s="23">
        <v>27</v>
      </c>
      <c r="R492" s="23">
        <v>0.16792227622110101</v>
      </c>
      <c r="S492" s="23">
        <v>1.463783424E-3</v>
      </c>
    </row>
    <row r="493" spans="1:19">
      <c r="A493" s="23">
        <v>492</v>
      </c>
      <c r="B493" s="23">
        <v>491</v>
      </c>
      <c r="C493" s="23">
        <v>35</v>
      </c>
      <c r="D493" s="23">
        <v>49</v>
      </c>
      <c r="E493" s="23">
        <v>300</v>
      </c>
      <c r="F493" s="23">
        <v>35049000300</v>
      </c>
      <c r="G493" s="23">
        <v>3</v>
      </c>
      <c r="H493" s="23" t="s">
        <v>429</v>
      </c>
      <c r="I493" s="23" t="s">
        <v>369</v>
      </c>
      <c r="J493" s="23" t="s">
        <v>370</v>
      </c>
      <c r="K493" s="23">
        <v>891623</v>
      </c>
      <c r="L493" s="23">
        <v>7371</v>
      </c>
      <c r="M493" s="23">
        <v>35.690781100000002</v>
      </c>
      <c r="N493" s="23">
        <v>-105.9494401</v>
      </c>
      <c r="O493" s="23">
        <v>0</v>
      </c>
      <c r="P493" s="23">
        <v>35049000300</v>
      </c>
      <c r="Q493" s="23">
        <v>14</v>
      </c>
      <c r="R493" s="23">
        <v>4.7987188890423998E-2</v>
      </c>
      <c r="S493" s="23">
        <v>8.9515642499999993E-5</v>
      </c>
    </row>
    <row r="494" spans="1:19">
      <c r="A494" s="23">
        <v>493</v>
      </c>
      <c r="B494" s="23">
        <v>492</v>
      </c>
      <c r="C494" s="23">
        <v>35</v>
      </c>
      <c r="D494" s="23">
        <v>49</v>
      </c>
      <c r="E494" s="23">
        <v>400</v>
      </c>
      <c r="F494" s="23">
        <v>35049000400</v>
      </c>
      <c r="G494" s="23">
        <v>4</v>
      </c>
      <c r="H494" s="23" t="s">
        <v>430</v>
      </c>
      <c r="I494" s="23" t="s">
        <v>369</v>
      </c>
      <c r="J494" s="23" t="s">
        <v>370</v>
      </c>
      <c r="K494" s="23">
        <v>1164363</v>
      </c>
      <c r="L494" s="23">
        <v>0</v>
      </c>
      <c r="M494" s="23">
        <v>35.686321200000002</v>
      </c>
      <c r="N494" s="23">
        <v>-105.9399045</v>
      </c>
      <c r="O494" s="23">
        <v>0</v>
      </c>
      <c r="P494" s="23">
        <v>35049000400</v>
      </c>
      <c r="Q494" s="23">
        <v>21</v>
      </c>
      <c r="R494" s="23">
        <v>5.1572466291622002E-2</v>
      </c>
      <c r="S494" s="23">
        <v>1.1593320600000001E-4</v>
      </c>
    </row>
    <row r="495" spans="1:19">
      <c r="A495" s="23">
        <v>494</v>
      </c>
      <c r="B495" s="23">
        <v>493</v>
      </c>
      <c r="C495" s="23">
        <v>35</v>
      </c>
      <c r="D495" s="23">
        <v>49</v>
      </c>
      <c r="E495" s="23">
        <v>500</v>
      </c>
      <c r="F495" s="23">
        <v>35049000500</v>
      </c>
      <c r="G495" s="23">
        <v>5</v>
      </c>
      <c r="H495" s="23" t="s">
        <v>371</v>
      </c>
      <c r="I495" s="23" t="s">
        <v>369</v>
      </c>
      <c r="J495" s="23" t="s">
        <v>370</v>
      </c>
      <c r="K495" s="23">
        <v>3031897</v>
      </c>
      <c r="L495" s="23">
        <v>0</v>
      </c>
      <c r="M495" s="23">
        <v>35.6765422</v>
      </c>
      <c r="N495" s="23">
        <v>-105.9252027</v>
      </c>
      <c r="O495" s="23">
        <v>0</v>
      </c>
      <c r="P495" s="23">
        <v>35049000500</v>
      </c>
      <c r="Q495" s="23">
        <v>16</v>
      </c>
      <c r="R495" s="23">
        <v>9.1206643662540998E-2</v>
      </c>
      <c r="S495" s="23">
        <v>3.0184249350000001E-4</v>
      </c>
    </row>
    <row r="496" spans="1:19">
      <c r="A496" s="23">
        <v>495</v>
      </c>
      <c r="B496" s="23">
        <v>494</v>
      </c>
      <c r="C496" s="23">
        <v>35</v>
      </c>
      <c r="D496" s="23">
        <v>49</v>
      </c>
      <c r="E496" s="23">
        <v>600</v>
      </c>
      <c r="F496" s="23">
        <v>35049000600</v>
      </c>
      <c r="G496" s="23">
        <v>6</v>
      </c>
      <c r="H496" s="23" t="s">
        <v>431</v>
      </c>
      <c r="I496" s="23" t="s">
        <v>369</v>
      </c>
      <c r="J496" s="23" t="s">
        <v>370</v>
      </c>
      <c r="K496" s="23">
        <v>1629471</v>
      </c>
      <c r="L496" s="23">
        <v>0</v>
      </c>
      <c r="M496" s="23">
        <v>35.675851899999998</v>
      </c>
      <c r="N496" s="23">
        <v>-105.9446097</v>
      </c>
      <c r="O496" s="23">
        <v>0</v>
      </c>
      <c r="P496" s="23">
        <v>35049000600</v>
      </c>
      <c r="Q496" s="23">
        <v>23</v>
      </c>
      <c r="R496" s="23">
        <v>5.6997076158161998E-2</v>
      </c>
      <c r="S496" s="23">
        <v>1.62221473E-4</v>
      </c>
    </row>
    <row r="497" spans="1:19">
      <c r="A497" s="23">
        <v>496</v>
      </c>
      <c r="B497" s="23">
        <v>495</v>
      </c>
      <c r="C497" s="23">
        <v>35</v>
      </c>
      <c r="D497" s="23">
        <v>49</v>
      </c>
      <c r="E497" s="23">
        <v>700</v>
      </c>
      <c r="F497" s="23">
        <v>35049000700</v>
      </c>
      <c r="G497" s="23">
        <v>7</v>
      </c>
      <c r="H497" s="23" t="s">
        <v>387</v>
      </c>
      <c r="I497" s="23" t="s">
        <v>369</v>
      </c>
      <c r="J497" s="23" t="s">
        <v>370</v>
      </c>
      <c r="K497" s="23">
        <v>1285597</v>
      </c>
      <c r="L497" s="23">
        <v>0</v>
      </c>
      <c r="M497" s="23">
        <v>35.680200399999997</v>
      </c>
      <c r="N497" s="23">
        <v>-105.9558818</v>
      </c>
      <c r="O497" s="23">
        <v>0</v>
      </c>
      <c r="P497" s="23">
        <v>35049000700</v>
      </c>
      <c r="Q497" s="23">
        <v>22</v>
      </c>
      <c r="R497" s="23">
        <v>5.8269314186721002E-2</v>
      </c>
      <c r="S497" s="23">
        <v>1.279942405E-4</v>
      </c>
    </row>
    <row r="498" spans="1:19">
      <c r="A498" s="23">
        <v>497</v>
      </c>
      <c r="B498" s="23">
        <v>496</v>
      </c>
      <c r="C498" s="23">
        <v>35</v>
      </c>
      <c r="D498" s="23">
        <v>49</v>
      </c>
      <c r="E498" s="23">
        <v>800</v>
      </c>
      <c r="F498" s="23">
        <v>35049000800</v>
      </c>
      <c r="G498" s="23">
        <v>8</v>
      </c>
      <c r="H498" s="23" t="s">
        <v>428</v>
      </c>
      <c r="I498" s="23" t="s">
        <v>369</v>
      </c>
      <c r="J498" s="23" t="s">
        <v>370</v>
      </c>
      <c r="K498" s="23">
        <v>1916797</v>
      </c>
      <c r="L498" s="23">
        <v>0</v>
      </c>
      <c r="M498" s="23">
        <v>35.680509499999999</v>
      </c>
      <c r="N498" s="23">
        <v>-105.97035579999999</v>
      </c>
      <c r="O498" s="23">
        <v>0</v>
      </c>
      <c r="P498" s="23">
        <v>35049000800</v>
      </c>
      <c r="Q498" s="23">
        <v>24</v>
      </c>
      <c r="R498" s="23">
        <v>7.9771968202953999E-2</v>
      </c>
      <c r="S498" s="23">
        <v>1.9083748049999999E-4</v>
      </c>
    </row>
    <row r="499" spans="1:19">
      <c r="A499" s="23">
        <v>498</v>
      </c>
      <c r="B499" s="23">
        <v>497</v>
      </c>
      <c r="C499" s="23">
        <v>35</v>
      </c>
      <c r="D499" s="23">
        <v>49</v>
      </c>
      <c r="E499" s="23">
        <v>900</v>
      </c>
      <c r="F499" s="23">
        <v>35049000900</v>
      </c>
      <c r="G499" s="23">
        <v>9</v>
      </c>
      <c r="H499" s="23" t="s">
        <v>416</v>
      </c>
      <c r="I499" s="23" t="s">
        <v>369</v>
      </c>
      <c r="J499" s="23" t="s">
        <v>370</v>
      </c>
      <c r="K499" s="23">
        <v>2545563</v>
      </c>
      <c r="L499" s="23">
        <v>0</v>
      </c>
      <c r="M499" s="23">
        <v>35.669296600000003</v>
      </c>
      <c r="N499" s="23">
        <v>-105.9755351</v>
      </c>
      <c r="O499" s="23">
        <v>0</v>
      </c>
      <c r="P499" s="23">
        <v>35049000900</v>
      </c>
      <c r="Q499" s="23">
        <v>62</v>
      </c>
      <c r="R499" s="23">
        <v>7.2469784694429995E-2</v>
      </c>
      <c r="S499" s="23">
        <v>2.534028835E-4</v>
      </c>
    </row>
    <row r="500" spans="1:19">
      <c r="A500" s="23">
        <v>499</v>
      </c>
      <c r="B500" s="23">
        <v>498</v>
      </c>
      <c r="C500" s="23">
        <v>35</v>
      </c>
      <c r="D500" s="23">
        <v>49</v>
      </c>
      <c r="E500" s="23">
        <v>1001</v>
      </c>
      <c r="F500" s="23">
        <v>35049001001</v>
      </c>
      <c r="G500" s="23">
        <v>10.01</v>
      </c>
      <c r="H500" s="23" t="s">
        <v>641</v>
      </c>
      <c r="I500" s="23" t="s">
        <v>369</v>
      </c>
      <c r="J500" s="23" t="s">
        <v>370</v>
      </c>
      <c r="K500" s="23">
        <v>2617281</v>
      </c>
      <c r="L500" s="23">
        <v>0</v>
      </c>
      <c r="M500" s="23">
        <v>35.664734099999997</v>
      </c>
      <c r="N500" s="23">
        <v>-105.9468629</v>
      </c>
      <c r="O500" s="23">
        <v>0</v>
      </c>
      <c r="P500" s="23">
        <v>35049001001</v>
      </c>
      <c r="Q500" s="23">
        <v>38</v>
      </c>
      <c r="R500" s="23">
        <v>7.0043543732061994E-2</v>
      </c>
      <c r="S500" s="23">
        <v>2.6052726799999999E-4</v>
      </c>
    </row>
    <row r="501" spans="1:19">
      <c r="Q501" s="23">
        <f>SUM(Q2:Q500)</f>
        <v>62529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36A2-4E19-4E59-BFEB-3DAF28321F72}">
  <dimension ref="A1:L502"/>
  <sheetViews>
    <sheetView workbookViewId="0">
      <selection activeCell="K20" sqref="K20"/>
    </sheetView>
  </sheetViews>
  <sheetFormatPr baseColWidth="10" defaultColWidth="9.1640625" defaultRowHeight="15"/>
  <cols>
    <col min="1" max="6" width="15.33203125" style="23" customWidth="1"/>
    <col min="7" max="7" width="8.83203125" style="23" customWidth="1"/>
    <col min="8" max="8" width="8.83203125" customWidth="1"/>
    <col min="9" max="10" width="9.1640625" style="23"/>
    <col min="11" max="11" width="12" style="23" customWidth="1"/>
    <col min="12" max="12" width="14" style="23" customWidth="1"/>
    <col min="13" max="16384" width="9.1640625" style="23"/>
  </cols>
  <sheetData>
    <row r="1" spans="1:12" ht="48">
      <c r="A1" s="36" t="s">
        <v>336</v>
      </c>
      <c r="B1" s="36" t="s">
        <v>337</v>
      </c>
      <c r="C1" s="36" t="s">
        <v>338</v>
      </c>
      <c r="D1" s="36" t="s">
        <v>339</v>
      </c>
      <c r="E1" s="36" t="s">
        <v>340</v>
      </c>
      <c r="F1" s="36" t="s">
        <v>341</v>
      </c>
      <c r="J1" s="23" t="s">
        <v>323</v>
      </c>
    </row>
    <row r="2" spans="1:12">
      <c r="A2" s="23">
        <v>35043940300</v>
      </c>
      <c r="B2" s="23" t="s">
        <v>315</v>
      </c>
      <c r="C2" s="23" t="s">
        <v>315</v>
      </c>
      <c r="D2" s="23" t="e">
        <f t="shared" ref="D2:D65" si="0">VLOOKUP(C2,$J$2:$L$7,3,FALSE)</f>
        <v>#N/A</v>
      </c>
      <c r="E2" s="35">
        <f>VLOOKUP(A2,PovData!$P$1:$Q$501,2,FALSE)</f>
        <v>0</v>
      </c>
      <c r="F2" s="29">
        <v>0</v>
      </c>
      <c r="J2" s="23">
        <v>1</v>
      </c>
      <c r="K2" s="7" t="s">
        <v>324</v>
      </c>
      <c r="L2" s="34" t="s">
        <v>325</v>
      </c>
    </row>
    <row r="3" spans="1:12">
      <c r="A3" s="23">
        <v>35049000400</v>
      </c>
      <c r="B3" s="23">
        <v>8.4000000000000005E-2</v>
      </c>
      <c r="C3" s="23">
        <v>2</v>
      </c>
      <c r="D3" s="23" t="str">
        <f>VLOOKUP(C3,$J$2:$L$7,3,FALSE)</f>
        <v>2. 5% to 9.9%</v>
      </c>
      <c r="E3" s="35">
        <f>VLOOKUP(A3,PovData!$P$1:$Q$501,2,FALSE)</f>
        <v>21</v>
      </c>
      <c r="F3" s="29">
        <v>282</v>
      </c>
      <c r="J3" s="23">
        <v>2</v>
      </c>
      <c r="K3" s="23" t="s">
        <v>326</v>
      </c>
      <c r="L3" s="34" t="s">
        <v>327</v>
      </c>
    </row>
    <row r="4" spans="1:12">
      <c r="A4" s="23">
        <v>35021000100</v>
      </c>
      <c r="B4" s="23">
        <v>0.183</v>
      </c>
      <c r="C4" s="23">
        <v>3</v>
      </c>
      <c r="D4" s="23" t="str">
        <f t="shared" si="0"/>
        <v>3. 10%-19.9%</v>
      </c>
      <c r="E4" s="35">
        <f>VLOOKUP(A4,PovData!$P$1:$Q$501,2,FALSE)</f>
        <v>8</v>
      </c>
      <c r="F4" s="29">
        <v>698</v>
      </c>
      <c r="J4" s="23">
        <v>3</v>
      </c>
      <c r="K4" s="23" t="s">
        <v>328</v>
      </c>
      <c r="L4" s="34" t="s">
        <v>329</v>
      </c>
    </row>
    <row r="5" spans="1:12">
      <c r="A5" s="23">
        <v>35061940300</v>
      </c>
      <c r="B5" s="23">
        <v>0.25700000000000001</v>
      </c>
      <c r="C5" s="23">
        <v>4</v>
      </c>
      <c r="D5" s="23" t="str">
        <f t="shared" si="0"/>
        <v>4. 20%-29.9%</v>
      </c>
      <c r="E5" s="35">
        <f>VLOOKUP(A5,PovData!$P$1:$Q$501,2,FALSE)</f>
        <v>26</v>
      </c>
      <c r="F5" s="29">
        <v>834</v>
      </c>
      <c r="J5" s="23">
        <v>4</v>
      </c>
      <c r="K5" s="23" t="s">
        <v>330</v>
      </c>
      <c r="L5" s="34" t="s">
        <v>331</v>
      </c>
    </row>
    <row r="6" spans="1:12">
      <c r="A6" s="23">
        <v>35049980000</v>
      </c>
      <c r="B6" s="23" t="s">
        <v>315</v>
      </c>
      <c r="C6" s="23" t="s">
        <v>315</v>
      </c>
      <c r="D6" s="23" t="e">
        <f t="shared" si="0"/>
        <v>#N/A</v>
      </c>
      <c r="E6" s="35">
        <f>VLOOKUP(A6,PovData!$P$1:$Q$501,2,FALSE)</f>
        <v>97</v>
      </c>
      <c r="F6" s="29">
        <v>959</v>
      </c>
      <c r="J6" s="23">
        <v>5</v>
      </c>
      <c r="K6" s="23" t="s">
        <v>332</v>
      </c>
      <c r="L6" s="34" t="s">
        <v>333</v>
      </c>
    </row>
    <row r="7" spans="1:12">
      <c r="A7" s="23">
        <v>35049001304</v>
      </c>
      <c r="B7" s="23">
        <v>0.247</v>
      </c>
      <c r="C7" s="23">
        <v>4</v>
      </c>
      <c r="D7" s="23" t="str">
        <f t="shared" si="0"/>
        <v>4. 20%-29.9%</v>
      </c>
      <c r="E7" s="35">
        <f>VLOOKUP(A7,PovData!$P$1:$Q$501,2,FALSE)</f>
        <v>31</v>
      </c>
      <c r="F7" s="29">
        <v>961</v>
      </c>
      <c r="J7" s="23">
        <v>6</v>
      </c>
      <c r="K7" s="23" t="s">
        <v>334</v>
      </c>
      <c r="L7" s="34" t="s">
        <v>335</v>
      </c>
    </row>
    <row r="8" spans="1:12" s="29" customFormat="1">
      <c r="A8" s="23">
        <v>35001002600</v>
      </c>
      <c r="B8" s="23">
        <v>0.24199999999999999</v>
      </c>
      <c r="C8" s="23">
        <v>4</v>
      </c>
      <c r="D8" s="23" t="str">
        <f t="shared" si="0"/>
        <v>4. 20%-29.9%</v>
      </c>
      <c r="E8" s="35">
        <f>VLOOKUP(A8,PovData!$P$1:$Q$501,2,FALSE)</f>
        <v>17</v>
      </c>
      <c r="F8" s="37">
        <v>1039</v>
      </c>
      <c r="G8" s="23"/>
      <c r="H8"/>
    </row>
    <row r="9" spans="1:12">
      <c r="A9" s="23">
        <v>35031973100</v>
      </c>
      <c r="B9" s="23">
        <v>0.126</v>
      </c>
      <c r="C9" s="23">
        <v>3</v>
      </c>
      <c r="D9" s="23" t="str">
        <f t="shared" si="0"/>
        <v>3. 10%-19.9%</v>
      </c>
      <c r="E9" s="35">
        <f>VLOOKUP(A9,PovData!$P$1:$Q$501,2,FALSE)</f>
        <v>12</v>
      </c>
      <c r="F9" s="37">
        <v>1049</v>
      </c>
    </row>
    <row r="10" spans="1:12">
      <c r="A10" s="23">
        <v>35001001900</v>
      </c>
      <c r="B10" s="23">
        <v>0.11600000000000001</v>
      </c>
      <c r="C10" s="23">
        <v>3</v>
      </c>
      <c r="D10" s="23" t="str">
        <f t="shared" si="0"/>
        <v>3. 10%-19.9%</v>
      </c>
      <c r="E10" s="35">
        <f>VLOOKUP(A10,PovData!$P$1:$Q$501,2,FALSE)</f>
        <v>13</v>
      </c>
      <c r="F10" s="37">
        <v>1052</v>
      </c>
    </row>
    <row r="11" spans="1:12">
      <c r="A11" s="23">
        <v>35045000702</v>
      </c>
      <c r="B11" s="23">
        <v>0.113</v>
      </c>
      <c r="C11" s="23">
        <v>3</v>
      </c>
      <c r="D11" s="23" t="str">
        <f t="shared" si="0"/>
        <v>3. 10%-19.9%</v>
      </c>
      <c r="E11" s="35">
        <f>VLOOKUP(A11,PovData!$P$1:$Q$501,2,FALSE)</f>
        <v>6</v>
      </c>
      <c r="F11" s="37">
        <v>1143</v>
      </c>
    </row>
    <row r="12" spans="1:12">
      <c r="A12" s="23">
        <v>35001004736</v>
      </c>
      <c r="B12" s="23">
        <v>0.34200000000000003</v>
      </c>
      <c r="C12" s="23">
        <v>5</v>
      </c>
      <c r="D12" s="23" t="str">
        <f t="shared" si="0"/>
        <v>5. 30%-39.9%</v>
      </c>
      <c r="E12" s="35">
        <f>VLOOKUP(A12,PovData!$P$1:$Q$501,2,FALSE)</f>
        <v>91</v>
      </c>
      <c r="F12" s="37">
        <v>1160</v>
      </c>
    </row>
    <row r="13" spans="1:12">
      <c r="A13" s="23">
        <v>35045000609</v>
      </c>
      <c r="B13" s="23">
        <v>0.16300000000000001</v>
      </c>
      <c r="C13" s="23">
        <v>3</v>
      </c>
      <c r="D13" s="23" t="str">
        <f t="shared" si="0"/>
        <v>3. 10%-19.9%</v>
      </c>
      <c r="E13" s="35">
        <f>VLOOKUP(A13,PovData!$P$1:$Q$501,2,FALSE)</f>
        <v>14</v>
      </c>
      <c r="F13" s="37">
        <v>1274</v>
      </c>
    </row>
    <row r="14" spans="1:12">
      <c r="A14" s="23">
        <v>35009000601</v>
      </c>
      <c r="B14" s="23">
        <v>0.14000000000000001</v>
      </c>
      <c r="C14" s="23">
        <v>3</v>
      </c>
      <c r="D14" s="23" t="str">
        <f t="shared" si="0"/>
        <v>3. 10%-19.9%</v>
      </c>
      <c r="E14" s="35">
        <f>VLOOKUP(A14,PovData!$P$1:$Q$501,2,FALSE)</f>
        <v>23</v>
      </c>
      <c r="F14" s="37">
        <v>1278</v>
      </c>
    </row>
    <row r="15" spans="1:12">
      <c r="A15" s="23">
        <v>35049010203</v>
      </c>
      <c r="B15" s="23">
        <v>0.17499999999999999</v>
      </c>
      <c r="C15" s="23">
        <v>3</v>
      </c>
      <c r="D15" s="23" t="str">
        <f t="shared" si="0"/>
        <v>3. 10%-19.9%</v>
      </c>
      <c r="E15" s="35">
        <f>VLOOKUP(A15,PovData!$P$1:$Q$501,2,FALSE)</f>
        <v>2</v>
      </c>
      <c r="F15" s="37">
        <v>1317</v>
      </c>
    </row>
    <row r="16" spans="1:12">
      <c r="A16" s="23">
        <v>35049010310</v>
      </c>
      <c r="B16" s="23">
        <v>9.6000000000000002E-2</v>
      </c>
      <c r="C16" s="23">
        <v>2</v>
      </c>
      <c r="D16" s="23" t="str">
        <f t="shared" si="0"/>
        <v>2. 5% to 9.9%</v>
      </c>
      <c r="E16" s="35">
        <f>VLOOKUP(A16,PovData!$P$1:$Q$501,2,FALSE)</f>
        <v>18</v>
      </c>
      <c r="F16" s="37">
        <v>1345</v>
      </c>
    </row>
    <row r="17" spans="1:6">
      <c r="A17" s="23">
        <v>35031940500</v>
      </c>
      <c r="B17" s="23">
        <v>0.53700000000000003</v>
      </c>
      <c r="C17" s="23">
        <v>6</v>
      </c>
      <c r="D17" s="23" t="str">
        <f t="shared" si="0"/>
        <v>6. 40% or more</v>
      </c>
      <c r="E17" s="35">
        <f>VLOOKUP(A17,PovData!$P$1:$Q$501,2,FALSE)</f>
        <v>16</v>
      </c>
      <c r="F17" s="37">
        <v>1414</v>
      </c>
    </row>
    <row r="18" spans="1:6">
      <c r="A18" s="23">
        <v>35053940000</v>
      </c>
      <c r="B18" s="23">
        <v>0.67200000000000004</v>
      </c>
      <c r="C18" s="23">
        <v>6</v>
      </c>
      <c r="D18" s="23" t="str">
        <f t="shared" si="0"/>
        <v>6. 40% or more</v>
      </c>
      <c r="E18" s="35">
        <f>VLOOKUP(A18,PovData!$P$1:$Q$501,2,FALSE)</f>
        <v>93</v>
      </c>
      <c r="F18" s="37">
        <v>1444</v>
      </c>
    </row>
    <row r="19" spans="1:6">
      <c r="A19" s="23">
        <v>35049940400</v>
      </c>
      <c r="B19" s="23">
        <v>0.17299999999999999</v>
      </c>
      <c r="C19" s="23">
        <v>3</v>
      </c>
      <c r="D19" s="23" t="str">
        <f t="shared" si="0"/>
        <v>3. 10%-19.9%</v>
      </c>
      <c r="E19" s="35">
        <f>VLOOKUP(A19,PovData!$P$1:$Q$501,2,FALSE)</f>
        <v>26</v>
      </c>
      <c r="F19" s="37">
        <v>1475</v>
      </c>
    </row>
    <row r="20" spans="1:6">
      <c r="A20" s="23">
        <v>35049000300</v>
      </c>
      <c r="B20" s="23">
        <v>0.159</v>
      </c>
      <c r="C20" s="23">
        <v>3</v>
      </c>
      <c r="D20" s="23" t="str">
        <f t="shared" si="0"/>
        <v>3. 10%-19.9%</v>
      </c>
      <c r="E20" s="35">
        <f>VLOOKUP(A20,PovData!$P$1:$Q$501,2,FALSE)</f>
        <v>14</v>
      </c>
      <c r="F20" s="37">
        <v>1482</v>
      </c>
    </row>
    <row r="21" spans="1:6">
      <c r="A21" s="23">
        <v>35061971100</v>
      </c>
      <c r="B21" s="23">
        <v>0.29699999999999999</v>
      </c>
      <c r="C21" s="23">
        <v>4</v>
      </c>
      <c r="D21" s="23" t="str">
        <f t="shared" si="0"/>
        <v>4. 20%-29.9%</v>
      </c>
      <c r="E21" s="35">
        <f>VLOOKUP(A21,PovData!$P$1:$Q$501,2,FALSE)</f>
        <v>28</v>
      </c>
      <c r="F21" s="37">
        <v>1575</v>
      </c>
    </row>
    <row r="22" spans="1:6">
      <c r="A22" s="23">
        <v>35005001200</v>
      </c>
      <c r="B22" s="23">
        <v>0.25800000000000001</v>
      </c>
      <c r="C22" s="23">
        <v>4</v>
      </c>
      <c r="D22" s="23" t="str">
        <f t="shared" si="0"/>
        <v>4. 20%-29.9%</v>
      </c>
      <c r="E22" s="35">
        <f>VLOOKUP(A22,PovData!$P$1:$Q$501,2,FALSE)</f>
        <v>66</v>
      </c>
      <c r="F22" s="37">
        <v>1604</v>
      </c>
    </row>
    <row r="23" spans="1:6">
      <c r="A23" s="23">
        <v>35049010316</v>
      </c>
      <c r="B23" s="23">
        <v>7.0999999999999994E-2</v>
      </c>
      <c r="C23" s="23">
        <v>2</v>
      </c>
      <c r="D23" s="23" t="str">
        <f t="shared" si="0"/>
        <v>2. 5% to 9.9%</v>
      </c>
      <c r="E23" s="35">
        <f>VLOOKUP(A23,PovData!$P$1:$Q$501,2,FALSE)</f>
        <v>27</v>
      </c>
      <c r="F23" s="37">
        <v>1617</v>
      </c>
    </row>
    <row r="24" spans="1:6">
      <c r="A24" s="23">
        <v>35053978200</v>
      </c>
      <c r="B24" s="23">
        <v>0.18099999999999999</v>
      </c>
      <c r="C24" s="23">
        <v>3</v>
      </c>
      <c r="D24" s="23" t="str">
        <f t="shared" si="0"/>
        <v>3. 10%-19.9%</v>
      </c>
      <c r="E24" s="35">
        <f>VLOOKUP(A24,PovData!$P$1:$Q$501,2,FALSE)</f>
        <v>147</v>
      </c>
      <c r="F24" s="37">
        <v>1660</v>
      </c>
    </row>
    <row r="25" spans="1:6">
      <c r="A25" s="23">
        <v>35049940500</v>
      </c>
      <c r="B25" s="23">
        <v>0.192</v>
      </c>
      <c r="C25" s="23">
        <v>3</v>
      </c>
      <c r="D25" s="23" t="str">
        <f t="shared" si="0"/>
        <v>3. 10%-19.9%</v>
      </c>
      <c r="E25" s="35">
        <f>VLOOKUP(A25,PovData!$P$1:$Q$501,2,FALSE)</f>
        <v>9</v>
      </c>
      <c r="F25" s="37">
        <v>1671</v>
      </c>
    </row>
    <row r="26" spans="1:6">
      <c r="A26" s="23">
        <v>35017964800</v>
      </c>
      <c r="B26" s="23">
        <v>0.106</v>
      </c>
      <c r="C26" s="23">
        <v>3</v>
      </c>
      <c r="D26" s="23" t="str">
        <f t="shared" si="0"/>
        <v>3. 10%-19.9%</v>
      </c>
      <c r="E26" s="35">
        <f>VLOOKUP(A26,PovData!$P$1:$Q$501,2,FALSE)</f>
        <v>18</v>
      </c>
      <c r="F26" s="37">
        <v>1677</v>
      </c>
    </row>
    <row r="27" spans="1:6">
      <c r="A27" s="23">
        <v>35035000100</v>
      </c>
      <c r="B27" s="23">
        <v>0.435</v>
      </c>
      <c r="C27" s="23">
        <v>6</v>
      </c>
      <c r="D27" s="23" t="str">
        <f t="shared" si="0"/>
        <v>6. 40% or more</v>
      </c>
      <c r="E27" s="35">
        <f>VLOOKUP(A27,PovData!$P$1:$Q$501,2,FALSE)</f>
        <v>19</v>
      </c>
      <c r="F27" s="37">
        <v>1682</v>
      </c>
    </row>
    <row r="28" spans="1:6">
      <c r="A28" s="23">
        <v>35025000701</v>
      </c>
      <c r="B28" s="23">
        <v>8.3000000000000004E-2</v>
      </c>
      <c r="C28" s="23">
        <v>2</v>
      </c>
      <c r="D28" s="23" t="str">
        <f t="shared" si="0"/>
        <v>2. 5% to 9.9%</v>
      </c>
      <c r="E28" s="35">
        <f>VLOOKUP(A28,PovData!$P$1:$Q$501,2,FALSE)</f>
        <v>75</v>
      </c>
      <c r="F28" s="37">
        <v>1688</v>
      </c>
    </row>
    <row r="29" spans="1:6">
      <c r="A29" s="23">
        <v>35027960200</v>
      </c>
      <c r="B29" s="23">
        <v>0.22500000000000001</v>
      </c>
      <c r="C29" s="23">
        <v>4</v>
      </c>
      <c r="D29" s="23" t="str">
        <f t="shared" si="0"/>
        <v>4. 20%-29.9%</v>
      </c>
      <c r="E29" s="35">
        <f>VLOOKUP(A29,PovData!$P$1:$Q$501,2,FALSE)</f>
        <v>13</v>
      </c>
      <c r="F29" s="37">
        <v>1688</v>
      </c>
    </row>
    <row r="30" spans="1:6">
      <c r="A30" s="23">
        <v>35049010314</v>
      </c>
      <c r="B30" s="23">
        <v>0.10100000000000001</v>
      </c>
      <c r="C30" s="23">
        <v>3</v>
      </c>
      <c r="D30" s="23" t="str">
        <f t="shared" si="0"/>
        <v>3. 10%-19.9%</v>
      </c>
      <c r="E30" s="35">
        <f>VLOOKUP(A30,PovData!$P$1:$Q$501,2,FALSE)</f>
        <v>40</v>
      </c>
      <c r="F30" s="37">
        <v>1690</v>
      </c>
    </row>
    <row r="31" spans="1:6">
      <c r="A31" s="23">
        <v>35049001301</v>
      </c>
      <c r="B31" s="23">
        <v>0.06</v>
      </c>
      <c r="C31" s="23">
        <v>2</v>
      </c>
      <c r="D31" s="23" t="str">
        <f t="shared" si="0"/>
        <v>2. 5% to 9.9%</v>
      </c>
      <c r="E31" s="35">
        <f>VLOOKUP(A31,PovData!$P$1:$Q$501,2,FALSE)</f>
        <v>19</v>
      </c>
      <c r="F31" s="37">
        <v>1746</v>
      </c>
    </row>
    <row r="32" spans="1:6">
      <c r="A32" s="23">
        <v>35013001702</v>
      </c>
      <c r="B32" s="23">
        <v>0.20899999999999999</v>
      </c>
      <c r="C32" s="23">
        <v>4</v>
      </c>
      <c r="D32" s="23" t="str">
        <f t="shared" si="0"/>
        <v>4. 20%-29.9%</v>
      </c>
      <c r="E32" s="35">
        <f>VLOOKUP(A32,PovData!$P$1:$Q$501,2,FALSE)</f>
        <v>72</v>
      </c>
      <c r="F32" s="37">
        <v>1747</v>
      </c>
    </row>
    <row r="33" spans="1:6">
      <c r="A33" s="23">
        <v>35011960100</v>
      </c>
      <c r="B33" s="23">
        <v>0.16800000000000001</v>
      </c>
      <c r="C33" s="23">
        <v>3</v>
      </c>
      <c r="D33" s="23" t="str">
        <f t="shared" si="0"/>
        <v>3. 10%-19.9%</v>
      </c>
      <c r="E33" s="35">
        <f>VLOOKUP(A33,PovData!$P$1:$Q$501,2,FALSE)</f>
        <v>24</v>
      </c>
      <c r="F33" s="37">
        <v>1805</v>
      </c>
    </row>
    <row r="34" spans="1:6">
      <c r="A34" s="23">
        <v>35045943100</v>
      </c>
      <c r="B34" s="23">
        <v>0.29399999999999998</v>
      </c>
      <c r="C34" s="23">
        <v>4</v>
      </c>
      <c r="D34" s="23" t="str">
        <f t="shared" si="0"/>
        <v>4. 20%-29.9%</v>
      </c>
      <c r="E34" s="35">
        <f>VLOOKUP(A34,PovData!$P$1:$Q$501,2,FALSE)</f>
        <v>7</v>
      </c>
      <c r="F34" s="37">
        <v>1816</v>
      </c>
    </row>
    <row r="35" spans="1:6">
      <c r="A35" s="23">
        <v>35001003729</v>
      </c>
      <c r="B35" s="23">
        <v>4.5999999999999999E-2</v>
      </c>
      <c r="C35" s="23">
        <v>1</v>
      </c>
      <c r="D35" s="23" t="str">
        <f t="shared" si="0"/>
        <v>1. &lt;5%</v>
      </c>
      <c r="E35" s="35">
        <f>VLOOKUP(A35,PovData!$P$1:$Q$501,2,FALSE)</f>
        <v>24</v>
      </c>
      <c r="F35" s="37">
        <v>1819</v>
      </c>
    </row>
    <row r="36" spans="1:6">
      <c r="A36" s="23">
        <v>35049010500</v>
      </c>
      <c r="B36" s="23">
        <v>6.4000000000000001E-2</v>
      </c>
      <c r="C36" s="23">
        <v>2</v>
      </c>
      <c r="D36" s="23" t="str">
        <f t="shared" si="0"/>
        <v>2. 5% to 9.9%</v>
      </c>
      <c r="E36" s="35">
        <f>VLOOKUP(A36,PovData!$P$1:$Q$501,2,FALSE)</f>
        <v>16</v>
      </c>
      <c r="F36" s="37">
        <v>1821</v>
      </c>
    </row>
    <row r="37" spans="1:6">
      <c r="A37" s="23">
        <v>35001000119</v>
      </c>
      <c r="B37" s="23">
        <v>7.4999999999999997E-2</v>
      </c>
      <c r="C37" s="23">
        <v>2</v>
      </c>
      <c r="D37" s="23" t="str">
        <f t="shared" si="0"/>
        <v>2. 5% to 9.9%</v>
      </c>
      <c r="E37" s="35">
        <f>VLOOKUP(A37,PovData!$P$1:$Q$501,2,FALSE)</f>
        <v>17</v>
      </c>
      <c r="F37" s="37">
        <v>1823</v>
      </c>
    </row>
    <row r="38" spans="1:6">
      <c r="A38" s="23">
        <v>35049010309</v>
      </c>
      <c r="B38" s="23">
        <v>9.9000000000000005E-2</v>
      </c>
      <c r="C38" s="23">
        <v>2</v>
      </c>
      <c r="D38" s="23" t="str">
        <f t="shared" si="0"/>
        <v>2. 5% to 9.9%</v>
      </c>
      <c r="E38" s="35">
        <f>VLOOKUP(A38,PovData!$P$1:$Q$501,2,FALSE)</f>
        <v>6</v>
      </c>
      <c r="F38" s="37">
        <v>1824</v>
      </c>
    </row>
    <row r="39" spans="1:6">
      <c r="A39" s="23">
        <v>35013001900</v>
      </c>
      <c r="B39" s="23">
        <v>1.6E-2</v>
      </c>
      <c r="C39" s="23">
        <v>1</v>
      </c>
      <c r="D39" s="23" t="str">
        <f t="shared" si="0"/>
        <v>1. &lt;5%</v>
      </c>
      <c r="E39" s="35">
        <f>VLOOKUP(A39,PovData!$P$1:$Q$501,2,FALSE)</f>
        <v>5</v>
      </c>
      <c r="F39" s="37">
        <v>1840</v>
      </c>
    </row>
    <row r="40" spans="1:6">
      <c r="A40" s="23">
        <v>35049940300</v>
      </c>
      <c r="B40" s="23">
        <v>0.14199999999999999</v>
      </c>
      <c r="C40" s="23">
        <v>3</v>
      </c>
      <c r="D40" s="23" t="str">
        <f t="shared" si="0"/>
        <v>3. 10%-19.9%</v>
      </c>
      <c r="E40" s="35">
        <f>VLOOKUP(A40,PovData!$P$1:$Q$501,2,FALSE)</f>
        <v>9</v>
      </c>
      <c r="F40" s="37">
        <v>1843</v>
      </c>
    </row>
    <row r="41" spans="1:6">
      <c r="A41" s="23">
        <v>35001002100</v>
      </c>
      <c r="B41" s="23">
        <v>0.38800000000000001</v>
      </c>
      <c r="C41" s="23">
        <v>5</v>
      </c>
      <c r="D41" s="23" t="str">
        <f t="shared" si="0"/>
        <v>5. 30%-39.9%</v>
      </c>
      <c r="E41" s="35">
        <f>VLOOKUP(A41,PovData!$P$1:$Q$501,2,FALSE)</f>
        <v>52</v>
      </c>
      <c r="F41" s="37">
        <v>1864</v>
      </c>
    </row>
    <row r="42" spans="1:6">
      <c r="A42" s="23">
        <v>35015000100</v>
      </c>
      <c r="B42" s="23">
        <v>0.27</v>
      </c>
      <c r="C42" s="23">
        <v>4</v>
      </c>
      <c r="D42" s="23" t="str">
        <f t="shared" si="0"/>
        <v>4. 20%-29.9%</v>
      </c>
      <c r="E42" s="35">
        <f>VLOOKUP(A42,PovData!$P$1:$Q$501,2,FALSE)</f>
        <v>78</v>
      </c>
      <c r="F42" s="37">
        <v>1866</v>
      </c>
    </row>
    <row r="43" spans="1:6">
      <c r="A43" s="23">
        <v>35023970000</v>
      </c>
      <c r="B43" s="23">
        <v>0.20799999999999999</v>
      </c>
      <c r="C43" s="23">
        <v>4</v>
      </c>
      <c r="D43" s="23" t="str">
        <f t="shared" si="0"/>
        <v>4. 20%-29.9%</v>
      </c>
      <c r="E43" s="35">
        <f>VLOOKUP(A43,PovData!$P$1:$Q$501,2,FALSE)</f>
        <v>25</v>
      </c>
      <c r="F43" s="37">
        <v>1909</v>
      </c>
    </row>
    <row r="44" spans="1:6">
      <c r="A44" s="23">
        <v>35055940000</v>
      </c>
      <c r="B44" s="23">
        <v>0.254</v>
      </c>
      <c r="C44" s="23">
        <v>4</v>
      </c>
      <c r="D44" s="23" t="str">
        <f t="shared" si="0"/>
        <v>4. 20%-29.9%</v>
      </c>
      <c r="E44" s="35">
        <f>VLOOKUP(A44,PovData!$P$1:$Q$501,2,FALSE)</f>
        <v>26</v>
      </c>
      <c r="F44" s="37">
        <v>1913</v>
      </c>
    </row>
    <row r="45" spans="1:6">
      <c r="A45" s="23">
        <v>35049001001</v>
      </c>
      <c r="B45" s="23">
        <v>0.13700000000000001</v>
      </c>
      <c r="C45" s="23">
        <v>3</v>
      </c>
      <c r="D45" s="23" t="str">
        <f t="shared" si="0"/>
        <v>3. 10%-19.9%</v>
      </c>
      <c r="E45" s="35">
        <f>VLOOKUP(A45,PovData!$P$1:$Q$501,2,FALSE)</f>
        <v>38</v>
      </c>
      <c r="F45" s="37">
        <v>1924</v>
      </c>
    </row>
    <row r="46" spans="1:6">
      <c r="A46" s="23">
        <v>35001004727</v>
      </c>
      <c r="B46" s="23">
        <v>8.8999999999999996E-2</v>
      </c>
      <c r="C46" s="23">
        <v>2</v>
      </c>
      <c r="D46" s="23" t="str">
        <f t="shared" si="0"/>
        <v>2. 5% to 9.9%</v>
      </c>
      <c r="E46" s="35">
        <f>VLOOKUP(A46,PovData!$P$1:$Q$501,2,FALSE)</f>
        <v>36</v>
      </c>
      <c r="F46" s="37">
        <v>1930</v>
      </c>
    </row>
    <row r="47" spans="1:6">
      <c r="A47" s="23">
        <v>35049001103</v>
      </c>
      <c r="B47" s="23">
        <v>0.193</v>
      </c>
      <c r="C47" s="23">
        <v>3</v>
      </c>
      <c r="D47" s="23" t="str">
        <f t="shared" si="0"/>
        <v>3. 10%-19.9%</v>
      </c>
      <c r="E47" s="35">
        <f>VLOOKUP(A47,PovData!$P$1:$Q$501,2,FALSE)</f>
        <v>38</v>
      </c>
      <c r="F47" s="37">
        <v>1967</v>
      </c>
    </row>
    <row r="48" spans="1:6">
      <c r="A48" s="23">
        <v>35017964200</v>
      </c>
      <c r="B48" s="23">
        <v>9.7000000000000003E-2</v>
      </c>
      <c r="C48" s="23">
        <v>2</v>
      </c>
      <c r="D48" s="23" t="str">
        <f t="shared" si="0"/>
        <v>2. 5% to 9.9%</v>
      </c>
      <c r="E48" s="35">
        <f>VLOOKUP(A48,PovData!$P$1:$Q$501,2,FALSE)</f>
        <v>8</v>
      </c>
      <c r="F48" s="37">
        <v>1969</v>
      </c>
    </row>
    <row r="49" spans="1:6">
      <c r="A49" s="23">
        <v>35045000900</v>
      </c>
      <c r="B49" s="23">
        <v>8.8999999999999996E-2</v>
      </c>
      <c r="C49" s="23">
        <v>2</v>
      </c>
      <c r="D49" s="23" t="str">
        <f t="shared" si="0"/>
        <v>2. 5% to 9.9%</v>
      </c>
      <c r="E49" s="35">
        <f>VLOOKUP(A49,PovData!$P$1:$Q$501,2,FALSE)</f>
        <v>24</v>
      </c>
      <c r="F49" s="37">
        <v>1973</v>
      </c>
    </row>
    <row r="50" spans="1:6">
      <c r="A50" s="23">
        <v>35045000612</v>
      </c>
      <c r="B50" s="23">
        <v>0.111</v>
      </c>
      <c r="C50" s="23">
        <v>3</v>
      </c>
      <c r="D50" s="23" t="str">
        <f t="shared" si="0"/>
        <v>3. 10%-19.9%</v>
      </c>
      <c r="E50" s="35">
        <f>VLOOKUP(A50,PovData!$P$1:$Q$501,2,FALSE)</f>
        <v>107</v>
      </c>
      <c r="F50" s="37">
        <v>1974</v>
      </c>
    </row>
    <row r="51" spans="1:6">
      <c r="A51" s="23">
        <v>35001000203</v>
      </c>
      <c r="B51" s="23">
        <v>0.27100000000000002</v>
      </c>
      <c r="C51" s="23">
        <v>4</v>
      </c>
      <c r="D51" s="23" t="str">
        <f t="shared" si="0"/>
        <v>4. 20%-29.9%</v>
      </c>
      <c r="E51" s="35">
        <f>VLOOKUP(A51,PovData!$P$1:$Q$501,2,FALSE)</f>
        <v>41</v>
      </c>
      <c r="F51" s="37">
        <v>1988</v>
      </c>
    </row>
    <row r="52" spans="1:6">
      <c r="A52" s="23">
        <v>35035000200</v>
      </c>
      <c r="B52" s="23">
        <v>0.33200000000000002</v>
      </c>
      <c r="C52" s="23">
        <v>5</v>
      </c>
      <c r="D52" s="23" t="str">
        <f t="shared" si="0"/>
        <v>5. 30%-39.9%</v>
      </c>
      <c r="E52" s="35">
        <f>VLOOKUP(A52,PovData!$P$1:$Q$501,2,FALSE)</f>
        <v>17</v>
      </c>
      <c r="F52" s="37">
        <v>2004</v>
      </c>
    </row>
    <row r="53" spans="1:6">
      <c r="A53" s="23">
        <v>35001003736</v>
      </c>
      <c r="B53" s="23">
        <v>0.22800000000000001</v>
      </c>
      <c r="C53" s="23">
        <v>4</v>
      </c>
      <c r="D53" s="23" t="str">
        <f t="shared" si="0"/>
        <v>4. 20%-29.9%</v>
      </c>
      <c r="E53" s="35">
        <f>VLOOKUP(A53,PovData!$P$1:$Q$501,2,FALSE)</f>
        <v>134</v>
      </c>
      <c r="F53" s="37">
        <v>2015</v>
      </c>
    </row>
    <row r="54" spans="1:6">
      <c r="A54" s="23">
        <v>35005000500</v>
      </c>
      <c r="B54" s="23">
        <v>0.30399999999999999</v>
      </c>
      <c r="C54" s="23">
        <v>5</v>
      </c>
      <c r="D54" s="23" t="str">
        <f t="shared" si="0"/>
        <v>5. 30%-39.9%</v>
      </c>
      <c r="E54" s="35">
        <f>VLOOKUP(A54,PovData!$P$1:$Q$501,2,FALSE)</f>
        <v>115</v>
      </c>
      <c r="F54" s="37">
        <v>2023</v>
      </c>
    </row>
    <row r="55" spans="1:6">
      <c r="A55" s="23">
        <v>35061971300</v>
      </c>
      <c r="B55" s="23">
        <v>0.22800000000000001</v>
      </c>
      <c r="C55" s="23">
        <v>4</v>
      </c>
      <c r="D55" s="23" t="str">
        <f t="shared" si="0"/>
        <v>4. 20%-29.9%</v>
      </c>
      <c r="E55" s="35">
        <f>VLOOKUP(A55,PovData!$P$1:$Q$501,2,FALSE)</f>
        <v>46</v>
      </c>
      <c r="F55" s="37">
        <v>2026</v>
      </c>
    </row>
    <row r="56" spans="1:6">
      <c r="A56" s="23">
        <v>35045000504</v>
      </c>
      <c r="B56" s="23">
        <v>0.17299999999999999</v>
      </c>
      <c r="C56" s="23">
        <v>3</v>
      </c>
      <c r="D56" s="23" t="str">
        <f t="shared" si="0"/>
        <v>3. 10%-19.9%</v>
      </c>
      <c r="E56" s="35">
        <f>VLOOKUP(A56,PovData!$P$1:$Q$501,2,FALSE)</f>
        <v>123</v>
      </c>
      <c r="F56" s="37">
        <v>2037</v>
      </c>
    </row>
    <row r="57" spans="1:6">
      <c r="A57" s="23">
        <v>35043940600</v>
      </c>
      <c r="B57" s="23">
        <v>0.26200000000000001</v>
      </c>
      <c r="C57" s="23">
        <v>4</v>
      </c>
      <c r="D57" s="23" t="str">
        <f t="shared" si="0"/>
        <v>4. 20%-29.9%</v>
      </c>
      <c r="E57" s="35">
        <f>VLOOKUP(A57,PovData!$P$1:$Q$501,2,FALSE)</f>
        <v>31</v>
      </c>
      <c r="F57" s="37">
        <v>2039</v>
      </c>
    </row>
    <row r="58" spans="1:6">
      <c r="A58" s="23">
        <v>35001004716</v>
      </c>
      <c r="B58" s="23">
        <v>0.16400000000000001</v>
      </c>
      <c r="C58" s="23">
        <v>3</v>
      </c>
      <c r="D58" s="23" t="str">
        <f t="shared" si="0"/>
        <v>3. 10%-19.9%</v>
      </c>
      <c r="E58" s="35">
        <f>VLOOKUP(A58,PovData!$P$1:$Q$501,2,FALSE)</f>
        <v>22</v>
      </c>
      <c r="F58" s="37">
        <v>2090</v>
      </c>
    </row>
    <row r="59" spans="1:6">
      <c r="A59" s="23">
        <v>35001000112</v>
      </c>
      <c r="B59" s="23">
        <v>0.10100000000000001</v>
      </c>
      <c r="C59" s="23">
        <v>3</v>
      </c>
      <c r="D59" s="23" t="str">
        <f t="shared" si="0"/>
        <v>3. 10%-19.9%</v>
      </c>
      <c r="E59" s="35">
        <f>VLOOKUP(A59,PovData!$P$1:$Q$501,2,FALSE)</f>
        <v>24</v>
      </c>
      <c r="F59" s="37">
        <v>2095</v>
      </c>
    </row>
    <row r="60" spans="1:6">
      <c r="A60" s="23">
        <v>35006945800</v>
      </c>
      <c r="B60" s="23">
        <v>0.42599999999999999</v>
      </c>
      <c r="C60" s="23">
        <v>6</v>
      </c>
      <c r="D60" s="23" t="str">
        <f t="shared" si="0"/>
        <v>6. 40% or more</v>
      </c>
      <c r="E60" s="35">
        <f>VLOOKUP(A60,PovData!$P$1:$Q$501,2,FALSE)</f>
        <v>95</v>
      </c>
      <c r="F60" s="37">
        <v>2097</v>
      </c>
    </row>
    <row r="61" spans="1:6">
      <c r="A61" s="23">
        <v>35049000600</v>
      </c>
      <c r="B61" s="23">
        <v>7.3999999999999996E-2</v>
      </c>
      <c r="C61" s="23">
        <v>2</v>
      </c>
      <c r="D61" s="23" t="str">
        <f t="shared" si="0"/>
        <v>2. 5% to 9.9%</v>
      </c>
      <c r="E61" s="35">
        <f>VLOOKUP(A61,PovData!$P$1:$Q$501,2,FALSE)</f>
        <v>23</v>
      </c>
      <c r="F61" s="37">
        <v>2110</v>
      </c>
    </row>
    <row r="62" spans="1:6">
      <c r="A62" s="23">
        <v>35031944000</v>
      </c>
      <c r="B62" s="23">
        <v>0.40500000000000003</v>
      </c>
      <c r="C62" s="23">
        <v>6</v>
      </c>
      <c r="D62" s="23" t="str">
        <f t="shared" si="0"/>
        <v>6. 40% or more</v>
      </c>
      <c r="E62" s="35">
        <f>VLOOKUP(A62,PovData!$P$1:$Q$501,2,FALSE)</f>
        <v>45</v>
      </c>
      <c r="F62" s="37">
        <v>2158</v>
      </c>
    </row>
    <row r="63" spans="1:6">
      <c r="A63" s="23">
        <v>35049000700</v>
      </c>
      <c r="B63" s="23">
        <v>0.154</v>
      </c>
      <c r="C63" s="23">
        <v>3</v>
      </c>
      <c r="D63" s="23" t="str">
        <f t="shared" si="0"/>
        <v>3. 10%-19.9%</v>
      </c>
      <c r="E63" s="35">
        <f>VLOOKUP(A63,PovData!$P$1:$Q$501,2,FALSE)</f>
        <v>22</v>
      </c>
      <c r="F63" s="37">
        <v>2163</v>
      </c>
    </row>
    <row r="64" spans="1:6">
      <c r="A64" s="23">
        <v>35043011000</v>
      </c>
      <c r="B64" s="23">
        <v>0.19800000000000001</v>
      </c>
      <c r="C64" s="23">
        <v>3</v>
      </c>
      <c r="D64" s="23" t="str">
        <f t="shared" si="0"/>
        <v>3. 10%-19.9%</v>
      </c>
      <c r="E64" s="35">
        <f>VLOOKUP(A64,PovData!$P$1:$Q$501,2,FALSE)</f>
        <v>52</v>
      </c>
      <c r="F64" s="37">
        <v>2167</v>
      </c>
    </row>
    <row r="65" spans="1:6">
      <c r="A65" s="23">
        <v>35031945700</v>
      </c>
      <c r="B65" s="23">
        <v>0.42399999999999999</v>
      </c>
      <c r="C65" s="23">
        <v>6</v>
      </c>
      <c r="D65" s="23" t="str">
        <f t="shared" si="0"/>
        <v>6. 40% or more</v>
      </c>
      <c r="E65" s="35">
        <f>VLOOKUP(A65,PovData!$P$1:$Q$501,2,FALSE)</f>
        <v>119</v>
      </c>
      <c r="F65" s="37">
        <v>2188</v>
      </c>
    </row>
    <row r="66" spans="1:6">
      <c r="A66" s="23">
        <v>35045943300</v>
      </c>
      <c r="B66" s="23">
        <v>0.22600000000000001</v>
      </c>
      <c r="C66" s="23">
        <v>4</v>
      </c>
      <c r="D66" s="23" t="str">
        <f t="shared" ref="D66:D129" si="1">VLOOKUP(C66,$J$2:$L$7,3,FALSE)</f>
        <v>4. 20%-29.9%</v>
      </c>
      <c r="E66" s="35">
        <f>VLOOKUP(A66,PovData!$P$1:$Q$501,2,FALSE)</f>
        <v>38</v>
      </c>
      <c r="F66" s="37">
        <v>2204</v>
      </c>
    </row>
    <row r="67" spans="1:6">
      <c r="A67" s="23">
        <v>35049010204</v>
      </c>
      <c r="B67" s="23">
        <v>3.9E-2</v>
      </c>
      <c r="C67" s="23">
        <v>1</v>
      </c>
      <c r="D67" s="23" t="str">
        <f t="shared" si="1"/>
        <v>1. &lt;5%</v>
      </c>
      <c r="E67" s="35">
        <f>VLOOKUP(A67,PovData!$P$1:$Q$501,2,FALSE)</f>
        <v>21</v>
      </c>
      <c r="F67" s="37">
        <v>2205</v>
      </c>
    </row>
    <row r="68" spans="1:6">
      <c r="A68" s="23">
        <v>35057963700</v>
      </c>
      <c r="B68" s="23">
        <v>0.26500000000000001</v>
      </c>
      <c r="C68" s="23">
        <v>4</v>
      </c>
      <c r="D68" s="23" t="str">
        <f t="shared" si="1"/>
        <v>4. 20%-29.9%</v>
      </c>
      <c r="E68" s="35">
        <f>VLOOKUP(A68,PovData!$P$1:$Q$501,2,FALSE)</f>
        <v>14</v>
      </c>
      <c r="F68" s="37">
        <v>2207</v>
      </c>
    </row>
    <row r="69" spans="1:6">
      <c r="A69" s="23">
        <v>35035000602</v>
      </c>
      <c r="B69" s="23">
        <v>0.154</v>
      </c>
      <c r="C69" s="23">
        <v>3</v>
      </c>
      <c r="D69" s="23" t="str">
        <f t="shared" si="1"/>
        <v>3. 10%-19.9%</v>
      </c>
      <c r="E69" s="35">
        <f>VLOOKUP(A69,PovData!$P$1:$Q$501,2,FALSE)</f>
        <v>8</v>
      </c>
      <c r="F69" s="37">
        <v>2223</v>
      </c>
    </row>
    <row r="70" spans="1:6">
      <c r="A70" s="23">
        <v>35045000204</v>
      </c>
      <c r="B70" s="23">
        <v>0.123</v>
      </c>
      <c r="C70" s="23">
        <v>3</v>
      </c>
      <c r="D70" s="23" t="str">
        <f t="shared" si="1"/>
        <v>3. 10%-19.9%</v>
      </c>
      <c r="E70" s="35">
        <f>VLOOKUP(A70,PovData!$P$1:$Q$501,2,FALSE)</f>
        <v>45</v>
      </c>
      <c r="F70" s="37">
        <v>2232</v>
      </c>
    </row>
    <row r="71" spans="1:6">
      <c r="A71" s="23">
        <v>35017964100</v>
      </c>
      <c r="B71" s="23">
        <v>0.14799999999999999</v>
      </c>
      <c r="C71" s="23">
        <v>3</v>
      </c>
      <c r="D71" s="23" t="str">
        <f t="shared" si="1"/>
        <v>3. 10%-19.9%</v>
      </c>
      <c r="E71" s="35">
        <f>VLOOKUP(A71,PovData!$P$1:$Q$501,2,FALSE)</f>
        <v>11</v>
      </c>
      <c r="F71" s="37">
        <v>2281</v>
      </c>
    </row>
    <row r="72" spans="1:6">
      <c r="A72" s="23">
        <v>35047957700</v>
      </c>
      <c r="B72" s="23">
        <v>0.32500000000000001</v>
      </c>
      <c r="C72" s="23">
        <v>5</v>
      </c>
      <c r="D72" s="23" t="str">
        <f t="shared" si="1"/>
        <v>5. 30%-39.9%</v>
      </c>
      <c r="E72" s="35">
        <f>VLOOKUP(A72,PovData!$P$1:$Q$501,2,FALSE)</f>
        <v>28</v>
      </c>
      <c r="F72" s="37">
        <v>2290</v>
      </c>
    </row>
    <row r="73" spans="1:6">
      <c r="A73" s="23">
        <v>35051962401</v>
      </c>
      <c r="B73" s="23">
        <v>9.1999999999999998E-2</v>
      </c>
      <c r="C73" s="23">
        <v>2</v>
      </c>
      <c r="D73" s="23" t="str">
        <f t="shared" si="1"/>
        <v>2. 5% to 9.9%</v>
      </c>
      <c r="E73" s="35">
        <f>VLOOKUP(A73,PovData!$P$1:$Q$501,2,FALSE)</f>
        <v>20</v>
      </c>
      <c r="F73" s="37">
        <v>2290</v>
      </c>
    </row>
    <row r="74" spans="1:6">
      <c r="A74" s="23">
        <v>35029000300</v>
      </c>
      <c r="B74" s="23">
        <v>0.28199999999999997</v>
      </c>
      <c r="C74" s="23">
        <v>4</v>
      </c>
      <c r="D74" s="23" t="str">
        <f t="shared" si="1"/>
        <v>4. 20%-29.9%</v>
      </c>
      <c r="E74" s="35">
        <f>VLOOKUP(A74,PovData!$P$1:$Q$501,2,FALSE)</f>
        <v>127</v>
      </c>
      <c r="F74" s="37">
        <v>2327</v>
      </c>
    </row>
    <row r="75" spans="1:6">
      <c r="A75" s="23">
        <v>35049000500</v>
      </c>
      <c r="B75" s="23">
        <v>9.0999999999999998E-2</v>
      </c>
      <c r="C75" s="23">
        <v>2</v>
      </c>
      <c r="D75" s="23" t="str">
        <f t="shared" si="1"/>
        <v>2. 5% to 9.9%</v>
      </c>
      <c r="E75" s="35">
        <f>VLOOKUP(A75,PovData!$P$1:$Q$501,2,FALSE)</f>
        <v>16</v>
      </c>
      <c r="F75" s="37">
        <v>2331</v>
      </c>
    </row>
    <row r="76" spans="1:6">
      <c r="A76" s="23">
        <v>35001000117</v>
      </c>
      <c r="B76" s="23">
        <v>0.157</v>
      </c>
      <c r="C76" s="23">
        <v>3</v>
      </c>
      <c r="D76" s="23" t="str">
        <f t="shared" si="1"/>
        <v>3. 10%-19.9%</v>
      </c>
      <c r="E76" s="35">
        <f>VLOOKUP(A76,PovData!$P$1:$Q$501,2,FALSE)</f>
        <v>31</v>
      </c>
      <c r="F76" s="37">
        <v>2334</v>
      </c>
    </row>
    <row r="77" spans="1:6">
      <c r="A77" s="23">
        <v>35001002000</v>
      </c>
      <c r="B77" s="23">
        <v>0.38200000000000001</v>
      </c>
      <c r="C77" s="23">
        <v>5</v>
      </c>
      <c r="D77" s="23" t="str">
        <f t="shared" si="1"/>
        <v>5. 30%-39.9%</v>
      </c>
      <c r="E77" s="35">
        <f>VLOOKUP(A77,PovData!$P$1:$Q$501,2,FALSE)</f>
        <v>60</v>
      </c>
      <c r="F77" s="37">
        <v>2348</v>
      </c>
    </row>
    <row r="78" spans="1:6">
      <c r="A78" s="23">
        <v>35001004735</v>
      </c>
      <c r="B78" s="23">
        <v>0.187</v>
      </c>
      <c r="C78" s="23">
        <v>3</v>
      </c>
      <c r="D78" s="23" t="str">
        <f t="shared" si="1"/>
        <v>3. 10%-19.9%</v>
      </c>
      <c r="E78" s="35">
        <f>VLOOKUP(A78,PovData!$P$1:$Q$501,2,FALSE)</f>
        <v>137</v>
      </c>
      <c r="F78" s="37">
        <v>2363</v>
      </c>
    </row>
    <row r="79" spans="1:6">
      <c r="A79" s="23">
        <v>35001003726</v>
      </c>
      <c r="B79" s="23">
        <v>0.04</v>
      </c>
      <c r="C79" s="23">
        <v>1</v>
      </c>
      <c r="D79" s="23" t="str">
        <f t="shared" si="1"/>
        <v>1. &lt;5%</v>
      </c>
      <c r="E79" s="35">
        <f>VLOOKUP(A79,PovData!$P$1:$Q$501,2,FALSE)</f>
        <v>17</v>
      </c>
      <c r="F79" s="37">
        <v>2393</v>
      </c>
    </row>
    <row r="80" spans="1:6">
      <c r="A80" s="23">
        <v>35015000800</v>
      </c>
      <c r="B80" s="23">
        <v>0.158</v>
      </c>
      <c r="C80" s="23">
        <v>3</v>
      </c>
      <c r="D80" s="23" t="str">
        <f t="shared" si="1"/>
        <v>3. 10%-19.9%</v>
      </c>
      <c r="E80" s="35">
        <f>VLOOKUP(A80,PovData!$P$1:$Q$501,2,FALSE)</f>
        <v>92</v>
      </c>
      <c r="F80" s="37">
        <v>2400</v>
      </c>
    </row>
    <row r="81" spans="1:6">
      <c r="A81" s="23">
        <v>35025000900</v>
      </c>
      <c r="B81" s="23">
        <v>0.16300000000000001</v>
      </c>
      <c r="C81" s="23">
        <v>3</v>
      </c>
      <c r="D81" s="23" t="str">
        <f t="shared" si="1"/>
        <v>3. 10%-19.9%</v>
      </c>
      <c r="E81" s="35">
        <f>VLOOKUP(A81,PovData!$P$1:$Q$501,2,FALSE)</f>
        <v>41</v>
      </c>
      <c r="F81" s="37">
        <v>2403</v>
      </c>
    </row>
    <row r="82" spans="1:6">
      <c r="A82" s="23">
        <v>35023970200</v>
      </c>
      <c r="B82" s="23">
        <v>0.33500000000000002</v>
      </c>
      <c r="C82" s="23">
        <v>5</v>
      </c>
      <c r="D82" s="23" t="str">
        <f t="shared" si="1"/>
        <v>5. 30%-39.9%</v>
      </c>
      <c r="E82" s="35">
        <f>VLOOKUP(A82,PovData!$P$1:$Q$501,2,FALSE)</f>
        <v>118</v>
      </c>
      <c r="F82" s="37">
        <v>2406</v>
      </c>
    </row>
    <row r="83" spans="1:6">
      <c r="A83" s="23">
        <v>35009000500</v>
      </c>
      <c r="B83" s="23">
        <v>0.309</v>
      </c>
      <c r="C83" s="23">
        <v>5</v>
      </c>
      <c r="D83" s="23" t="str">
        <f t="shared" si="1"/>
        <v>5. 30%-39.9%</v>
      </c>
      <c r="E83" s="35">
        <f>VLOOKUP(A83,PovData!$P$1:$Q$501,2,FALSE)</f>
        <v>135</v>
      </c>
      <c r="F83" s="37">
        <v>2407</v>
      </c>
    </row>
    <row r="84" spans="1:6">
      <c r="A84" s="23">
        <v>35027960800</v>
      </c>
      <c r="B84" s="23">
        <v>0.17</v>
      </c>
      <c r="C84" s="23">
        <v>3</v>
      </c>
      <c r="D84" s="23" t="str">
        <f t="shared" si="1"/>
        <v>3. 10%-19.9%</v>
      </c>
      <c r="E84" s="35">
        <f>VLOOKUP(A84,PovData!$P$1:$Q$501,2,FALSE)</f>
        <v>44</v>
      </c>
      <c r="F84" s="37">
        <v>2408</v>
      </c>
    </row>
    <row r="85" spans="1:6">
      <c r="A85" s="23">
        <v>35001002500</v>
      </c>
      <c r="B85" s="23">
        <v>0.36199999999999999</v>
      </c>
      <c r="C85" s="23">
        <v>5</v>
      </c>
      <c r="D85" s="23" t="str">
        <f t="shared" si="1"/>
        <v>5. 30%-39.9%</v>
      </c>
      <c r="E85" s="35">
        <f>VLOOKUP(A85,PovData!$P$1:$Q$501,2,FALSE)</f>
        <v>58</v>
      </c>
      <c r="F85" s="37">
        <v>2419</v>
      </c>
    </row>
    <row r="86" spans="1:6">
      <c r="A86" s="23">
        <v>35001003805</v>
      </c>
      <c r="B86" s="23">
        <v>6.9000000000000006E-2</v>
      </c>
      <c r="C86" s="23">
        <v>2</v>
      </c>
      <c r="D86" s="23" t="str">
        <f t="shared" si="1"/>
        <v>2. 5% to 9.9%</v>
      </c>
      <c r="E86" s="35">
        <f>VLOOKUP(A86,PovData!$P$1:$Q$501,2,FALSE)</f>
        <v>16</v>
      </c>
      <c r="F86" s="37">
        <v>2433</v>
      </c>
    </row>
    <row r="87" spans="1:6">
      <c r="A87" s="23">
        <v>35049010308</v>
      </c>
      <c r="B87" s="23">
        <v>0.25700000000000001</v>
      </c>
      <c r="C87" s="23">
        <v>4</v>
      </c>
      <c r="D87" s="23" t="str">
        <f t="shared" si="1"/>
        <v>4. 20%-29.9%</v>
      </c>
      <c r="E87" s="35">
        <f>VLOOKUP(A87,PovData!$P$1:$Q$501,2,FALSE)</f>
        <v>46</v>
      </c>
      <c r="F87" s="37">
        <v>2447</v>
      </c>
    </row>
    <row r="88" spans="1:6">
      <c r="A88" s="23">
        <v>35049010603</v>
      </c>
      <c r="B88" s="23">
        <v>0.124</v>
      </c>
      <c r="C88" s="23">
        <v>3</v>
      </c>
      <c r="D88" s="23" t="str">
        <f t="shared" si="1"/>
        <v>3. 10%-19.9%</v>
      </c>
      <c r="E88" s="35">
        <f>VLOOKUP(A88,PovData!$P$1:$Q$501,2,FALSE)</f>
        <v>35</v>
      </c>
      <c r="F88" s="37">
        <v>2447</v>
      </c>
    </row>
    <row r="89" spans="1:6">
      <c r="A89" s="23">
        <v>35035000303</v>
      </c>
      <c r="B89" s="23">
        <v>0.23100000000000001</v>
      </c>
      <c r="C89" s="23">
        <v>4</v>
      </c>
      <c r="D89" s="23" t="str">
        <f t="shared" si="1"/>
        <v>4. 20%-29.9%</v>
      </c>
      <c r="E89" s="35">
        <f>VLOOKUP(A89,PovData!$P$1:$Q$501,2,FALSE)</f>
        <v>38</v>
      </c>
      <c r="F89" s="37">
        <v>2471</v>
      </c>
    </row>
    <row r="90" spans="1:6">
      <c r="A90" s="23">
        <v>35001003718</v>
      </c>
      <c r="B90" s="23">
        <v>9.8000000000000004E-2</v>
      </c>
      <c r="C90" s="23">
        <v>2</v>
      </c>
      <c r="D90" s="23" t="str">
        <f t="shared" si="1"/>
        <v>2. 5% to 9.9%</v>
      </c>
      <c r="E90" s="35">
        <f>VLOOKUP(A90,PovData!$P$1:$Q$501,2,FALSE)</f>
        <v>35</v>
      </c>
      <c r="F90" s="37">
        <v>2472</v>
      </c>
    </row>
    <row r="91" spans="1:6">
      <c r="A91" s="23">
        <v>35051962402</v>
      </c>
      <c r="B91" s="23">
        <v>0.23100000000000001</v>
      </c>
      <c r="C91" s="23">
        <v>4</v>
      </c>
      <c r="D91" s="23" t="str">
        <f t="shared" si="1"/>
        <v>4. 20%-29.9%</v>
      </c>
      <c r="E91" s="35">
        <f>VLOOKUP(A91,PovData!$P$1:$Q$501,2,FALSE)</f>
        <v>61</v>
      </c>
      <c r="F91" s="37">
        <v>2482</v>
      </c>
    </row>
    <row r="92" spans="1:6">
      <c r="A92" s="23">
        <v>35009000900</v>
      </c>
      <c r="B92" s="23">
        <v>6.7000000000000004E-2</v>
      </c>
      <c r="C92" s="23">
        <v>2</v>
      </c>
      <c r="D92" s="23" t="str">
        <f t="shared" si="1"/>
        <v>2. 5% to 9.9%</v>
      </c>
      <c r="E92" s="35">
        <f>VLOOKUP(A92,PovData!$P$1:$Q$501,2,FALSE)</f>
        <v>56</v>
      </c>
      <c r="F92" s="37">
        <v>2520</v>
      </c>
    </row>
    <row r="93" spans="1:6">
      <c r="A93" s="23">
        <v>35001004726</v>
      </c>
      <c r="B93" s="23">
        <v>0.16200000000000001</v>
      </c>
      <c r="C93" s="23">
        <v>3</v>
      </c>
      <c r="D93" s="23" t="str">
        <f t="shared" si="1"/>
        <v>3. 10%-19.9%</v>
      </c>
      <c r="E93" s="35">
        <f>VLOOKUP(A93,PovData!$P$1:$Q$501,2,FALSE)</f>
        <v>37</v>
      </c>
      <c r="F93" s="37">
        <v>2526</v>
      </c>
    </row>
    <row r="94" spans="1:6">
      <c r="A94" s="23">
        <v>35049001105</v>
      </c>
      <c r="B94" s="23">
        <v>0.109</v>
      </c>
      <c r="C94" s="23">
        <v>3</v>
      </c>
      <c r="D94" s="23" t="str">
        <f t="shared" si="1"/>
        <v>3. 10%-19.9%</v>
      </c>
      <c r="E94" s="35">
        <f>VLOOKUP(A94,PovData!$P$1:$Q$501,2,FALSE)</f>
        <v>27</v>
      </c>
      <c r="F94" s="37">
        <v>2528</v>
      </c>
    </row>
    <row r="95" spans="1:6">
      <c r="A95" s="23">
        <v>35001940700</v>
      </c>
      <c r="B95" s="23">
        <v>0.27400000000000002</v>
      </c>
      <c r="C95" s="23">
        <v>4</v>
      </c>
      <c r="D95" s="23" t="str">
        <f t="shared" si="1"/>
        <v>4. 20%-29.9%</v>
      </c>
      <c r="E95" s="35">
        <f>VLOOKUP(A95,PovData!$P$1:$Q$501,2,FALSE)</f>
        <v>81</v>
      </c>
      <c r="F95" s="37">
        <v>2531</v>
      </c>
    </row>
    <row r="96" spans="1:6">
      <c r="A96" s="23">
        <v>35001000109</v>
      </c>
      <c r="B96" s="23">
        <v>7.5999999999999998E-2</v>
      </c>
      <c r="C96" s="23">
        <v>2</v>
      </c>
      <c r="D96" s="23" t="str">
        <f t="shared" si="1"/>
        <v>2. 5% to 9.9%</v>
      </c>
      <c r="E96" s="35">
        <f>VLOOKUP(A96,PovData!$P$1:$Q$501,2,FALSE)</f>
        <v>36</v>
      </c>
      <c r="F96" s="37">
        <v>2568</v>
      </c>
    </row>
    <row r="97" spans="1:6">
      <c r="A97" s="23">
        <v>35001001600</v>
      </c>
      <c r="B97" s="23">
        <v>0.312</v>
      </c>
      <c r="C97" s="23">
        <v>5</v>
      </c>
      <c r="D97" s="23" t="str">
        <f t="shared" si="1"/>
        <v>5. 30%-39.9%</v>
      </c>
      <c r="E97" s="35">
        <f>VLOOKUP(A97,PovData!$P$1:$Q$501,2,FALSE)</f>
        <v>34</v>
      </c>
      <c r="F97" s="37">
        <v>2571</v>
      </c>
    </row>
    <row r="98" spans="1:6">
      <c r="A98" s="23">
        <v>35043010900</v>
      </c>
      <c r="B98" s="23">
        <v>0.30199999999999999</v>
      </c>
      <c r="C98" s="23">
        <v>5</v>
      </c>
      <c r="D98" s="23" t="str">
        <f t="shared" si="1"/>
        <v>5. 30%-39.9%</v>
      </c>
      <c r="E98" s="35">
        <f>VLOOKUP(A98,PovData!$P$1:$Q$501,2,FALSE)</f>
        <v>258</v>
      </c>
      <c r="F98" s="37">
        <v>2575</v>
      </c>
    </row>
    <row r="99" spans="1:6">
      <c r="A99" s="23">
        <v>35025000703</v>
      </c>
      <c r="B99" s="23">
        <v>8.4000000000000005E-2</v>
      </c>
      <c r="C99" s="23">
        <v>2</v>
      </c>
      <c r="D99" s="23" t="str">
        <f t="shared" si="1"/>
        <v>2. 5% to 9.9%</v>
      </c>
      <c r="E99" s="35">
        <f>VLOOKUP(A99,PovData!$P$1:$Q$501,2,FALSE)</f>
        <v>86</v>
      </c>
      <c r="F99" s="37">
        <v>2591</v>
      </c>
    </row>
    <row r="100" spans="1:6">
      <c r="A100" s="23">
        <v>35001000501</v>
      </c>
      <c r="B100" s="23">
        <v>0.31900000000000001</v>
      </c>
      <c r="C100" s="23">
        <v>5</v>
      </c>
      <c r="D100" s="23" t="str">
        <f t="shared" si="1"/>
        <v>5. 30%-39.9%</v>
      </c>
      <c r="E100" s="35">
        <f>VLOOKUP(A100,PovData!$P$1:$Q$501,2,FALSE)</f>
        <v>104</v>
      </c>
      <c r="F100" s="37">
        <v>2613</v>
      </c>
    </row>
    <row r="101" spans="1:6">
      <c r="A101" s="23">
        <v>35045942803</v>
      </c>
      <c r="B101" s="23">
        <v>0.40400000000000003</v>
      </c>
      <c r="C101" s="23">
        <v>6</v>
      </c>
      <c r="D101" s="23" t="str">
        <f t="shared" si="1"/>
        <v>6. 40% or more</v>
      </c>
      <c r="E101" s="35">
        <f>VLOOKUP(A101,PovData!$P$1:$Q$501,2,FALSE)</f>
        <v>15</v>
      </c>
      <c r="F101" s="37">
        <v>2625</v>
      </c>
    </row>
    <row r="102" spans="1:6">
      <c r="A102" s="23">
        <v>35061970902</v>
      </c>
      <c r="B102" s="23">
        <v>0.17</v>
      </c>
      <c r="C102" s="23">
        <v>3</v>
      </c>
      <c r="D102" s="23" t="str">
        <f t="shared" si="1"/>
        <v>3. 10%-19.9%</v>
      </c>
      <c r="E102" s="35">
        <f>VLOOKUP(A102,PovData!$P$1:$Q$501,2,FALSE)</f>
        <v>29</v>
      </c>
      <c r="F102" s="37">
        <v>2633</v>
      </c>
    </row>
    <row r="103" spans="1:6">
      <c r="A103" s="23">
        <v>35049010315</v>
      </c>
      <c r="B103" s="23">
        <v>0.08</v>
      </c>
      <c r="C103" s="23">
        <v>2</v>
      </c>
      <c r="D103" s="23" t="str">
        <f t="shared" si="1"/>
        <v>2. 5% to 9.9%</v>
      </c>
      <c r="E103" s="35">
        <f>VLOOKUP(A103,PovData!$P$1:$Q$501,2,FALSE)</f>
        <v>27</v>
      </c>
      <c r="F103" s="37">
        <v>2668</v>
      </c>
    </row>
    <row r="104" spans="1:6">
      <c r="A104" s="23">
        <v>35049001106</v>
      </c>
      <c r="B104" s="23">
        <v>0.23699999999999999</v>
      </c>
      <c r="C104" s="23">
        <v>4</v>
      </c>
      <c r="D104" s="23" t="str">
        <f t="shared" si="1"/>
        <v>4. 20%-29.9%</v>
      </c>
      <c r="E104" s="35">
        <f>VLOOKUP(A104,PovData!$P$1:$Q$501,2,FALSE)</f>
        <v>125</v>
      </c>
      <c r="F104" s="37">
        <v>2689</v>
      </c>
    </row>
    <row r="105" spans="1:6">
      <c r="A105" s="23">
        <v>35001000108</v>
      </c>
      <c r="B105" s="23">
        <v>7.3999999999999996E-2</v>
      </c>
      <c r="C105" s="23">
        <v>2</v>
      </c>
      <c r="D105" s="23" t="str">
        <f t="shared" si="1"/>
        <v>2. 5% to 9.9%</v>
      </c>
      <c r="E105" s="35">
        <f>VLOOKUP(A105,PovData!$P$1:$Q$501,2,FALSE)</f>
        <v>43</v>
      </c>
      <c r="F105" s="37">
        <v>2694</v>
      </c>
    </row>
    <row r="106" spans="1:6">
      <c r="A106" s="23">
        <v>35001001500</v>
      </c>
      <c r="B106" s="23">
        <v>0.22500000000000001</v>
      </c>
      <c r="C106" s="23">
        <v>4</v>
      </c>
      <c r="D106" s="23" t="str">
        <f t="shared" si="1"/>
        <v>4. 20%-29.9%</v>
      </c>
      <c r="E106" s="35">
        <f>VLOOKUP(A106,PovData!$P$1:$Q$501,2,FALSE)</f>
        <v>61</v>
      </c>
      <c r="F106" s="37">
        <v>2708</v>
      </c>
    </row>
    <row r="107" spans="1:6">
      <c r="A107" s="23">
        <v>35037958602</v>
      </c>
      <c r="B107" s="23">
        <v>0.26700000000000002</v>
      </c>
      <c r="C107" s="23">
        <v>4</v>
      </c>
      <c r="D107" s="23" t="str">
        <f t="shared" si="1"/>
        <v>4. 20%-29.9%</v>
      </c>
      <c r="E107" s="35">
        <f>VLOOKUP(A107,PovData!$P$1:$Q$501,2,FALSE)</f>
        <v>46</v>
      </c>
      <c r="F107" s="37">
        <v>2716</v>
      </c>
    </row>
    <row r="108" spans="1:6">
      <c r="A108" s="23">
        <v>35045942801</v>
      </c>
      <c r="B108" s="23">
        <v>0.29899999999999999</v>
      </c>
      <c r="C108" s="23">
        <v>4</v>
      </c>
      <c r="D108" s="23" t="str">
        <f t="shared" si="1"/>
        <v>4. 20%-29.9%</v>
      </c>
      <c r="E108" s="35">
        <f>VLOOKUP(A108,PovData!$P$1:$Q$501,2,FALSE)</f>
        <v>10</v>
      </c>
      <c r="F108" s="37">
        <v>2717</v>
      </c>
    </row>
    <row r="109" spans="1:6">
      <c r="A109" s="23">
        <v>35005000900</v>
      </c>
      <c r="B109" s="23">
        <v>0.13</v>
      </c>
      <c r="C109" s="23">
        <v>3</v>
      </c>
      <c r="D109" s="23" t="str">
        <f t="shared" si="1"/>
        <v>3. 10%-19.9%</v>
      </c>
      <c r="E109" s="35">
        <f>VLOOKUP(A109,PovData!$P$1:$Q$501,2,FALSE)</f>
        <v>154</v>
      </c>
      <c r="F109" s="37">
        <v>2723</v>
      </c>
    </row>
    <row r="110" spans="1:6">
      <c r="A110" s="23">
        <v>35001004751</v>
      </c>
      <c r="B110" s="23">
        <v>6.2E-2</v>
      </c>
      <c r="C110" s="23">
        <v>2</v>
      </c>
      <c r="D110" s="23" t="str">
        <f t="shared" si="1"/>
        <v>2. 5% to 9.9%</v>
      </c>
      <c r="E110" s="35">
        <f>VLOOKUP(A110,PovData!$P$1:$Q$501,2,FALSE)</f>
        <v>62</v>
      </c>
      <c r="F110" s="37">
        <v>2734</v>
      </c>
    </row>
    <row r="111" spans="1:6">
      <c r="A111" s="23">
        <v>35035000603</v>
      </c>
      <c r="B111" s="23">
        <v>0.16800000000000001</v>
      </c>
      <c r="C111" s="23">
        <v>3</v>
      </c>
      <c r="D111" s="23" t="str">
        <f t="shared" si="1"/>
        <v>3. 10%-19.9%</v>
      </c>
      <c r="E111" s="35">
        <f>VLOOKUP(A111,PovData!$P$1:$Q$501,2,FALSE)</f>
        <v>16</v>
      </c>
      <c r="F111" s="37">
        <v>2735</v>
      </c>
    </row>
    <row r="112" spans="1:6">
      <c r="A112" s="23">
        <v>35029000600</v>
      </c>
      <c r="B112" s="23">
        <v>0.35299999999999998</v>
      </c>
      <c r="C112" s="23">
        <v>5</v>
      </c>
      <c r="D112" s="23" t="str">
        <f t="shared" si="1"/>
        <v>5. 30%-39.9%</v>
      </c>
      <c r="E112" s="35">
        <f>VLOOKUP(A112,PovData!$P$1:$Q$501,2,FALSE)</f>
        <v>379</v>
      </c>
      <c r="F112" s="37">
        <v>2736</v>
      </c>
    </row>
    <row r="113" spans="1:6">
      <c r="A113" s="23">
        <v>35001000107</v>
      </c>
      <c r="B113" s="23">
        <v>4.2000000000000003E-2</v>
      </c>
      <c r="C113" s="23">
        <v>1</v>
      </c>
      <c r="D113" s="23" t="str">
        <f t="shared" si="1"/>
        <v>1. &lt;5%</v>
      </c>
      <c r="E113" s="35">
        <f>VLOOKUP(A113,PovData!$P$1:$Q$501,2,FALSE)</f>
        <v>15</v>
      </c>
      <c r="F113" s="37">
        <v>2737</v>
      </c>
    </row>
    <row r="114" spans="1:6">
      <c r="A114" s="23">
        <v>35001000120</v>
      </c>
      <c r="B114" s="23">
        <v>0.26</v>
      </c>
      <c r="C114" s="23">
        <v>4</v>
      </c>
      <c r="D114" s="23" t="str">
        <f t="shared" si="1"/>
        <v>4. 20%-29.9%</v>
      </c>
      <c r="E114" s="35">
        <f>VLOOKUP(A114,PovData!$P$1:$Q$501,2,FALSE)</f>
        <v>47</v>
      </c>
      <c r="F114" s="37">
        <v>2737</v>
      </c>
    </row>
    <row r="115" spans="1:6">
      <c r="A115" s="23">
        <v>35037958900</v>
      </c>
      <c r="B115" s="23">
        <v>0.108</v>
      </c>
      <c r="C115" s="23">
        <v>3</v>
      </c>
      <c r="D115" s="23" t="str">
        <f t="shared" si="1"/>
        <v>3. 10%-19.9%</v>
      </c>
      <c r="E115" s="35">
        <f>VLOOKUP(A115,PovData!$P$1:$Q$501,2,FALSE)</f>
        <v>47</v>
      </c>
      <c r="F115" s="37">
        <v>2749</v>
      </c>
    </row>
    <row r="116" spans="1:6">
      <c r="A116" s="23">
        <v>35005001400</v>
      </c>
      <c r="B116" s="23">
        <v>0.157</v>
      </c>
      <c r="C116" s="23">
        <v>3</v>
      </c>
      <c r="D116" s="23" t="str">
        <f t="shared" si="1"/>
        <v>3. 10%-19.9%</v>
      </c>
      <c r="E116" s="35">
        <f>VLOOKUP(A116,PovData!$P$1:$Q$501,2,FALSE)</f>
        <v>87</v>
      </c>
      <c r="F116" s="37">
        <v>2787</v>
      </c>
    </row>
    <row r="117" spans="1:6">
      <c r="A117" s="23">
        <v>35061970302</v>
      </c>
      <c r="B117" s="23">
        <v>0.17399999999999999</v>
      </c>
      <c r="C117" s="23">
        <v>3</v>
      </c>
      <c r="D117" s="23" t="str">
        <f t="shared" si="1"/>
        <v>3. 10%-19.9%</v>
      </c>
      <c r="E117" s="35">
        <f>VLOOKUP(A117,PovData!$P$1:$Q$501,2,FALSE)</f>
        <v>56</v>
      </c>
      <c r="F117" s="37">
        <v>2787</v>
      </c>
    </row>
    <row r="118" spans="1:6">
      <c r="A118" s="23">
        <v>35001000208</v>
      </c>
      <c r="B118" s="23">
        <v>0.23899999999999999</v>
      </c>
      <c r="C118" s="23">
        <v>4</v>
      </c>
      <c r="D118" s="23" t="str">
        <f t="shared" si="1"/>
        <v>4. 20%-29.9%</v>
      </c>
      <c r="E118" s="35">
        <f>VLOOKUP(A118,PovData!$P$1:$Q$501,2,FALSE)</f>
        <v>63</v>
      </c>
      <c r="F118" s="37">
        <v>2796</v>
      </c>
    </row>
    <row r="119" spans="1:6">
      <c r="A119" s="23">
        <v>35053978301</v>
      </c>
      <c r="B119" s="23">
        <v>0.27600000000000002</v>
      </c>
      <c r="C119" s="23">
        <v>4</v>
      </c>
      <c r="D119" s="23" t="str">
        <f t="shared" si="1"/>
        <v>4. 20%-29.9%</v>
      </c>
      <c r="E119" s="35">
        <f>VLOOKUP(A119,PovData!$P$1:$Q$501,2,FALSE)</f>
        <v>24</v>
      </c>
      <c r="F119" s="37">
        <v>2798</v>
      </c>
    </row>
    <row r="120" spans="1:6">
      <c r="A120" s="23">
        <v>35027960300</v>
      </c>
      <c r="B120" s="23">
        <v>0.182</v>
      </c>
      <c r="C120" s="23">
        <v>3</v>
      </c>
      <c r="D120" s="23" t="str">
        <f t="shared" si="1"/>
        <v>3. 10%-19.9%</v>
      </c>
      <c r="E120" s="35">
        <f>VLOOKUP(A120,PovData!$P$1:$Q$501,2,FALSE)</f>
        <v>38</v>
      </c>
      <c r="F120" s="37">
        <v>2801</v>
      </c>
    </row>
    <row r="121" spans="1:6">
      <c r="A121" s="23">
        <v>35001003737</v>
      </c>
      <c r="B121" s="23">
        <v>4.2000000000000003E-2</v>
      </c>
      <c r="C121" s="23">
        <v>1</v>
      </c>
      <c r="D121" s="23" t="str">
        <f t="shared" si="1"/>
        <v>1. &lt;5%</v>
      </c>
      <c r="E121" s="35">
        <f>VLOOKUP(A121,PovData!$P$1:$Q$501,2,FALSE)</f>
        <v>26</v>
      </c>
      <c r="F121" s="37">
        <v>2809</v>
      </c>
    </row>
    <row r="122" spans="1:6">
      <c r="A122" s="23">
        <v>35001000111</v>
      </c>
      <c r="B122" s="23">
        <v>4.9000000000000002E-2</v>
      </c>
      <c r="C122" s="23">
        <v>1</v>
      </c>
      <c r="D122" s="23" t="str">
        <f t="shared" si="1"/>
        <v>1. &lt;5%</v>
      </c>
      <c r="E122" s="35">
        <f>VLOOKUP(A122,PovData!$P$1:$Q$501,2,FALSE)</f>
        <v>32</v>
      </c>
      <c r="F122" s="37">
        <v>2823</v>
      </c>
    </row>
    <row r="123" spans="1:6">
      <c r="A123" s="23">
        <v>35001000127</v>
      </c>
      <c r="B123" s="23">
        <v>0.122</v>
      </c>
      <c r="C123" s="23">
        <v>3</v>
      </c>
      <c r="D123" s="23" t="str">
        <f t="shared" si="1"/>
        <v>3. 10%-19.9%</v>
      </c>
      <c r="E123" s="35">
        <f>VLOOKUP(A123,PovData!$P$1:$Q$501,2,FALSE)</f>
        <v>52</v>
      </c>
      <c r="F123" s="37">
        <v>2839</v>
      </c>
    </row>
    <row r="124" spans="1:6">
      <c r="A124" s="23">
        <v>35025000704</v>
      </c>
      <c r="B124" s="23">
        <v>5.2999999999999999E-2</v>
      </c>
      <c r="C124" s="23">
        <v>2</v>
      </c>
      <c r="D124" s="23" t="str">
        <f t="shared" si="1"/>
        <v>2. 5% to 9.9%</v>
      </c>
      <c r="E124" s="35">
        <f>VLOOKUP(A124,PovData!$P$1:$Q$501,2,FALSE)</f>
        <v>141</v>
      </c>
      <c r="F124" s="37">
        <v>2842</v>
      </c>
    </row>
    <row r="125" spans="1:6">
      <c r="A125" s="23">
        <v>35017964500</v>
      </c>
      <c r="B125" s="23">
        <v>0.23</v>
      </c>
      <c r="C125" s="23">
        <v>4</v>
      </c>
      <c r="D125" s="23" t="str">
        <f t="shared" si="1"/>
        <v>4. 20%-29.9%</v>
      </c>
      <c r="E125" s="35">
        <f>VLOOKUP(A125,PovData!$P$1:$Q$501,2,FALSE)</f>
        <v>35</v>
      </c>
      <c r="F125" s="37">
        <v>2845</v>
      </c>
    </row>
    <row r="126" spans="1:6">
      <c r="A126" s="23">
        <v>35001940500</v>
      </c>
      <c r="B126" s="23">
        <v>4.8000000000000001E-2</v>
      </c>
      <c r="C126" s="23">
        <v>1</v>
      </c>
      <c r="D126" s="23" t="str">
        <f t="shared" si="1"/>
        <v>1. &lt;5%</v>
      </c>
      <c r="E126" s="35">
        <f>VLOOKUP(A126,PovData!$P$1:$Q$501,2,FALSE)</f>
        <v>15</v>
      </c>
      <c r="F126" s="37">
        <v>2852</v>
      </c>
    </row>
    <row r="127" spans="1:6">
      <c r="A127" s="23">
        <v>35017964600</v>
      </c>
      <c r="B127" s="23">
        <v>0.23100000000000001</v>
      </c>
      <c r="C127" s="23">
        <v>4</v>
      </c>
      <c r="D127" s="23" t="str">
        <f t="shared" si="1"/>
        <v>4. 20%-29.9%</v>
      </c>
      <c r="E127" s="35">
        <f>VLOOKUP(A127,PovData!$P$1:$Q$501,2,FALSE)</f>
        <v>23</v>
      </c>
      <c r="F127" s="37">
        <v>2874</v>
      </c>
    </row>
    <row r="128" spans="1:6">
      <c r="A128" s="23">
        <v>35013000600</v>
      </c>
      <c r="B128" s="23">
        <v>0.39900000000000002</v>
      </c>
      <c r="C128" s="23">
        <v>5</v>
      </c>
      <c r="D128" s="23" t="str">
        <f t="shared" si="1"/>
        <v>5. 30%-39.9%</v>
      </c>
      <c r="E128" s="35">
        <f>VLOOKUP(A128,PovData!$P$1:$Q$501,2,FALSE)</f>
        <v>114</v>
      </c>
      <c r="F128" s="37">
        <v>2880</v>
      </c>
    </row>
    <row r="129" spans="1:6">
      <c r="A129" s="23">
        <v>35049010800</v>
      </c>
      <c r="B129" s="23">
        <v>8.5999999999999993E-2</v>
      </c>
      <c r="C129" s="23">
        <v>2</v>
      </c>
      <c r="D129" s="23" t="str">
        <f t="shared" si="1"/>
        <v>2. 5% to 9.9%</v>
      </c>
      <c r="E129" s="35">
        <f>VLOOKUP(A129,PovData!$P$1:$Q$501,2,FALSE)</f>
        <v>31</v>
      </c>
      <c r="F129" s="37">
        <v>2885</v>
      </c>
    </row>
    <row r="130" spans="1:6">
      <c r="A130" s="23">
        <v>35049010900</v>
      </c>
      <c r="B130" s="23">
        <v>8.8999999999999996E-2</v>
      </c>
      <c r="C130" s="23">
        <v>2</v>
      </c>
      <c r="D130" s="23" t="str">
        <f t="shared" ref="D130:D193" si="2">VLOOKUP(C130,$J$2:$L$7,3,FALSE)</f>
        <v>2. 5% to 9.9%</v>
      </c>
      <c r="E130" s="35">
        <f>VLOOKUP(A130,PovData!$P$1:$Q$501,2,FALSE)</f>
        <v>63</v>
      </c>
      <c r="F130" s="37">
        <v>2886</v>
      </c>
    </row>
    <row r="131" spans="1:6">
      <c r="A131" s="23">
        <v>35001000118</v>
      </c>
      <c r="B131" s="23">
        <v>0.121</v>
      </c>
      <c r="C131" s="23">
        <v>3</v>
      </c>
      <c r="D131" s="23" t="str">
        <f t="shared" si="2"/>
        <v>3. 10%-19.9%</v>
      </c>
      <c r="E131" s="35">
        <f>VLOOKUP(A131,PovData!$P$1:$Q$501,2,FALSE)</f>
        <v>41</v>
      </c>
      <c r="F131" s="37">
        <v>2887</v>
      </c>
    </row>
    <row r="132" spans="1:6">
      <c r="A132" s="23">
        <v>35013001102</v>
      </c>
      <c r="B132" s="23">
        <v>0.13</v>
      </c>
      <c r="C132" s="23">
        <v>3</v>
      </c>
      <c r="D132" s="23" t="str">
        <f t="shared" si="2"/>
        <v>3. 10%-19.9%</v>
      </c>
      <c r="E132" s="35">
        <f>VLOOKUP(A132,PovData!$P$1:$Q$501,2,FALSE)</f>
        <v>57</v>
      </c>
      <c r="F132" s="37">
        <v>2890</v>
      </c>
    </row>
    <row r="133" spans="1:6">
      <c r="A133" s="23">
        <v>35001001800</v>
      </c>
      <c r="B133" s="23">
        <v>0.45800000000000002</v>
      </c>
      <c r="C133" s="23">
        <v>6</v>
      </c>
      <c r="D133" s="23" t="str">
        <f t="shared" si="2"/>
        <v>6. 40% or more</v>
      </c>
      <c r="E133" s="35">
        <f>VLOOKUP(A133,PovData!$P$1:$Q$501,2,FALSE)</f>
        <v>35</v>
      </c>
      <c r="F133" s="37">
        <v>2897</v>
      </c>
    </row>
    <row r="134" spans="1:6">
      <c r="A134" s="23">
        <v>35001000126</v>
      </c>
      <c r="B134" s="23">
        <v>0.13300000000000001</v>
      </c>
      <c r="C134" s="23">
        <v>3</v>
      </c>
      <c r="D134" s="23" t="str">
        <f t="shared" si="2"/>
        <v>3. 10%-19.9%</v>
      </c>
      <c r="E134" s="35">
        <f>VLOOKUP(A134,PovData!$P$1:$Q$501,2,FALSE)</f>
        <v>32</v>
      </c>
      <c r="F134" s="37">
        <v>2900</v>
      </c>
    </row>
    <row r="135" spans="1:6">
      <c r="A135" s="23">
        <v>35037958601</v>
      </c>
      <c r="B135" s="23">
        <v>0.27400000000000002</v>
      </c>
      <c r="C135" s="23">
        <v>4</v>
      </c>
      <c r="D135" s="23" t="str">
        <f t="shared" si="2"/>
        <v>4. 20%-29.9%</v>
      </c>
      <c r="E135" s="35">
        <f>VLOOKUP(A135,PovData!$P$1:$Q$501,2,FALSE)</f>
        <v>54</v>
      </c>
      <c r="F135" s="37">
        <v>2903</v>
      </c>
    </row>
    <row r="136" spans="1:6">
      <c r="A136" s="23">
        <v>35001003100</v>
      </c>
      <c r="B136" s="23">
        <v>0.11799999999999999</v>
      </c>
      <c r="C136" s="23">
        <v>3</v>
      </c>
      <c r="D136" s="23" t="str">
        <f t="shared" si="2"/>
        <v>3. 10%-19.9%</v>
      </c>
      <c r="E136" s="35">
        <f>VLOOKUP(A136,PovData!$P$1:$Q$501,2,FALSE)</f>
        <v>33</v>
      </c>
      <c r="F136" s="37">
        <v>2913</v>
      </c>
    </row>
    <row r="137" spans="1:6">
      <c r="A137" s="23">
        <v>35043940900</v>
      </c>
      <c r="B137" s="23">
        <v>0.68</v>
      </c>
      <c r="C137" s="23">
        <v>6</v>
      </c>
      <c r="D137" s="23" t="str">
        <f t="shared" si="2"/>
        <v>6. 40% or more</v>
      </c>
      <c r="E137" s="35">
        <f>VLOOKUP(A137,PovData!$P$1:$Q$501,2,FALSE)</f>
        <v>56</v>
      </c>
      <c r="F137" s="37">
        <v>2921</v>
      </c>
    </row>
    <row r="138" spans="1:6">
      <c r="A138" s="23">
        <v>35055952300</v>
      </c>
      <c r="B138" s="23">
        <v>0.38300000000000001</v>
      </c>
      <c r="C138" s="23">
        <v>5</v>
      </c>
      <c r="D138" s="23" t="str">
        <f t="shared" si="2"/>
        <v>5. 30%-39.9%</v>
      </c>
      <c r="E138" s="35">
        <f>VLOOKUP(A138,PovData!$P$1:$Q$501,2,FALSE)</f>
        <v>7</v>
      </c>
      <c r="F138" s="37">
        <v>2922</v>
      </c>
    </row>
    <row r="139" spans="1:6">
      <c r="A139" s="23">
        <v>35001000116</v>
      </c>
      <c r="B139" s="23">
        <v>5.0999999999999997E-2</v>
      </c>
      <c r="C139" s="23">
        <v>2</v>
      </c>
      <c r="D139" s="23" t="str">
        <f t="shared" si="2"/>
        <v>2. 5% to 9.9%</v>
      </c>
      <c r="E139" s="35">
        <f>VLOOKUP(A139,PovData!$P$1:$Q$501,2,FALSE)</f>
        <v>32</v>
      </c>
      <c r="F139" s="37">
        <v>2938</v>
      </c>
    </row>
    <row r="140" spans="1:6">
      <c r="A140" s="23">
        <v>35001003201</v>
      </c>
      <c r="B140" s="23">
        <v>0.193</v>
      </c>
      <c r="C140" s="23">
        <v>3</v>
      </c>
      <c r="D140" s="23" t="str">
        <f t="shared" si="2"/>
        <v>3. 10%-19.9%</v>
      </c>
      <c r="E140" s="35">
        <f>VLOOKUP(A140,PovData!$P$1:$Q$501,2,FALSE)</f>
        <v>57</v>
      </c>
      <c r="F140" s="37">
        <v>2941</v>
      </c>
    </row>
    <row r="141" spans="1:6">
      <c r="A141" s="23">
        <v>35006974202</v>
      </c>
      <c r="B141" s="23">
        <v>0.21299999999999999</v>
      </c>
      <c r="C141" s="23">
        <v>4</v>
      </c>
      <c r="D141" s="23" t="str">
        <f t="shared" si="2"/>
        <v>4. 20%-29.9%</v>
      </c>
      <c r="E141" s="35">
        <f>VLOOKUP(A141,PovData!$P$1:$Q$501,2,FALSE)</f>
        <v>67</v>
      </c>
      <c r="F141" s="37">
        <v>2949</v>
      </c>
    </row>
    <row r="142" spans="1:6">
      <c r="A142" s="23">
        <v>35013000500</v>
      </c>
      <c r="B142" s="23">
        <v>0.27800000000000002</v>
      </c>
      <c r="C142" s="23">
        <v>4</v>
      </c>
      <c r="D142" s="23" t="str">
        <f t="shared" si="2"/>
        <v>4. 20%-29.9%</v>
      </c>
      <c r="E142" s="35">
        <f>VLOOKUP(A142,PovData!$P$1:$Q$501,2,FALSE)</f>
        <v>73</v>
      </c>
      <c r="F142" s="37">
        <v>2973</v>
      </c>
    </row>
    <row r="143" spans="1:6">
      <c r="A143" s="23">
        <v>35043011200</v>
      </c>
      <c r="B143" s="23">
        <v>0.191</v>
      </c>
      <c r="C143" s="23">
        <v>3</v>
      </c>
      <c r="D143" s="23" t="str">
        <f t="shared" si="2"/>
        <v>3. 10%-19.9%</v>
      </c>
      <c r="E143" s="35">
        <f>VLOOKUP(A143,PovData!$P$1:$Q$501,2,FALSE)</f>
        <v>123</v>
      </c>
      <c r="F143" s="37">
        <v>2977</v>
      </c>
    </row>
    <row r="144" spans="1:6">
      <c r="A144" s="23">
        <v>35006941500</v>
      </c>
      <c r="B144" s="23">
        <v>0.217</v>
      </c>
      <c r="C144" s="23">
        <v>4</v>
      </c>
      <c r="D144" s="23" t="str">
        <f t="shared" si="2"/>
        <v>4. 20%-29.9%</v>
      </c>
      <c r="E144" s="35">
        <f>VLOOKUP(A144,PovData!$P$1:$Q$501,2,FALSE)</f>
        <v>128</v>
      </c>
      <c r="F144" s="37">
        <v>2991</v>
      </c>
    </row>
    <row r="145" spans="1:6">
      <c r="A145" s="23">
        <v>35013001600</v>
      </c>
      <c r="B145" s="23">
        <v>0.17199999999999999</v>
      </c>
      <c r="C145" s="23">
        <v>3</v>
      </c>
      <c r="D145" s="23" t="str">
        <f t="shared" si="2"/>
        <v>3. 10%-19.9%</v>
      </c>
      <c r="E145" s="35">
        <f>VLOOKUP(A145,PovData!$P$1:$Q$501,2,FALSE)</f>
        <v>125</v>
      </c>
      <c r="F145" s="37">
        <v>2993</v>
      </c>
    </row>
    <row r="146" spans="1:6">
      <c r="A146" s="23">
        <v>35001000206</v>
      </c>
      <c r="B146" s="23">
        <v>0.08</v>
      </c>
      <c r="C146" s="23">
        <v>2</v>
      </c>
      <c r="D146" s="23" t="str">
        <f t="shared" si="2"/>
        <v>2. 5% to 9.9%</v>
      </c>
      <c r="E146" s="35">
        <f>VLOOKUP(A146,PovData!$P$1:$Q$501,2,FALSE)</f>
        <v>55</v>
      </c>
      <c r="F146" s="37">
        <v>2994</v>
      </c>
    </row>
    <row r="147" spans="1:6">
      <c r="A147" s="23">
        <v>35005001300</v>
      </c>
      <c r="B147" s="23">
        <v>0.17599999999999999</v>
      </c>
      <c r="C147" s="23">
        <v>3</v>
      </c>
      <c r="D147" s="23" t="str">
        <f t="shared" si="2"/>
        <v>3. 10%-19.9%</v>
      </c>
      <c r="E147" s="35">
        <f>VLOOKUP(A147,PovData!$P$1:$Q$501,2,FALSE)</f>
        <v>371</v>
      </c>
      <c r="F147" s="37">
        <v>2999</v>
      </c>
    </row>
    <row r="148" spans="1:6">
      <c r="A148" s="23">
        <v>35061970405</v>
      </c>
      <c r="B148" s="23">
        <v>0.11</v>
      </c>
      <c r="C148" s="23">
        <v>3</v>
      </c>
      <c r="D148" s="23" t="str">
        <f t="shared" si="2"/>
        <v>3. 10%-19.9%</v>
      </c>
      <c r="E148" s="35">
        <f>VLOOKUP(A148,PovData!$P$1:$Q$501,2,FALSE)</f>
        <v>88</v>
      </c>
      <c r="F148" s="37">
        <v>3030</v>
      </c>
    </row>
    <row r="149" spans="1:6">
      <c r="A149" s="23">
        <v>35049001203</v>
      </c>
      <c r="B149" s="23">
        <v>0.193</v>
      </c>
      <c r="C149" s="23">
        <v>3</v>
      </c>
      <c r="D149" s="23" t="str">
        <f t="shared" si="2"/>
        <v>3. 10%-19.9%</v>
      </c>
      <c r="E149" s="35">
        <f>VLOOKUP(A149,PovData!$P$1:$Q$501,2,FALSE)</f>
        <v>162</v>
      </c>
      <c r="F149" s="37">
        <v>3031</v>
      </c>
    </row>
    <row r="150" spans="1:6">
      <c r="A150" s="23">
        <v>35049001302</v>
      </c>
      <c r="B150" s="23">
        <v>0.16500000000000001</v>
      </c>
      <c r="C150" s="23">
        <v>3</v>
      </c>
      <c r="D150" s="23" t="str">
        <f t="shared" si="2"/>
        <v>3. 10%-19.9%</v>
      </c>
      <c r="E150" s="35">
        <f>VLOOKUP(A150,PovData!$P$1:$Q$501,2,FALSE)</f>
        <v>116</v>
      </c>
      <c r="F150" s="37">
        <v>3038</v>
      </c>
    </row>
    <row r="151" spans="1:6">
      <c r="A151" s="23">
        <v>35057963202</v>
      </c>
      <c r="B151" s="23">
        <v>0.22900000000000001</v>
      </c>
      <c r="C151" s="23">
        <v>4</v>
      </c>
      <c r="D151" s="23" t="str">
        <f t="shared" si="2"/>
        <v>4. 20%-29.9%</v>
      </c>
      <c r="E151" s="35">
        <f>VLOOKUP(A151,PovData!$P$1:$Q$501,2,FALSE)</f>
        <v>53</v>
      </c>
      <c r="F151" s="37">
        <v>3047</v>
      </c>
    </row>
    <row r="152" spans="1:6">
      <c r="A152" s="23">
        <v>35025000100</v>
      </c>
      <c r="B152" s="23">
        <v>0.21099999999999999</v>
      </c>
      <c r="C152" s="23">
        <v>4</v>
      </c>
      <c r="D152" s="23" t="str">
        <f t="shared" si="2"/>
        <v>4. 20%-29.9%</v>
      </c>
      <c r="E152" s="35">
        <f>VLOOKUP(A152,PovData!$P$1:$Q$501,2,FALSE)</f>
        <v>168</v>
      </c>
      <c r="F152" s="37">
        <v>3085</v>
      </c>
    </row>
    <row r="153" spans="1:6">
      <c r="A153" s="23">
        <v>35049000800</v>
      </c>
      <c r="B153" s="23">
        <v>0.255</v>
      </c>
      <c r="C153" s="23">
        <v>4</v>
      </c>
      <c r="D153" s="23" t="str">
        <f t="shared" si="2"/>
        <v>4. 20%-29.9%</v>
      </c>
      <c r="E153" s="35">
        <f>VLOOKUP(A153,PovData!$P$1:$Q$501,2,FALSE)</f>
        <v>24</v>
      </c>
      <c r="F153" s="37">
        <v>3085</v>
      </c>
    </row>
    <row r="154" spans="1:6">
      <c r="A154" s="23">
        <v>35047957300</v>
      </c>
      <c r="B154" s="23">
        <v>0.40899999999999997</v>
      </c>
      <c r="C154" s="23">
        <v>6</v>
      </c>
      <c r="D154" s="23" t="str">
        <f t="shared" si="2"/>
        <v>6. 40% or more</v>
      </c>
      <c r="E154" s="35">
        <f>VLOOKUP(A154,PovData!$P$1:$Q$501,2,FALSE)</f>
        <v>26</v>
      </c>
      <c r="F154" s="37">
        <v>3093</v>
      </c>
    </row>
    <row r="155" spans="1:6">
      <c r="A155" s="23">
        <v>35013001703</v>
      </c>
      <c r="B155" s="23">
        <v>0.23799999999999999</v>
      </c>
      <c r="C155" s="23">
        <v>4</v>
      </c>
      <c r="D155" s="23" t="str">
        <f t="shared" si="2"/>
        <v>4. 20%-29.9%</v>
      </c>
      <c r="E155" s="35">
        <f>VLOOKUP(A155,PovData!$P$1:$Q$501,2,FALSE)</f>
        <v>94</v>
      </c>
      <c r="F155" s="37">
        <v>3117</v>
      </c>
    </row>
    <row r="156" spans="1:6">
      <c r="A156" s="23">
        <v>35013000401</v>
      </c>
      <c r="B156" s="23">
        <v>0.313</v>
      </c>
      <c r="C156" s="23">
        <v>5</v>
      </c>
      <c r="D156" s="23" t="str">
        <f t="shared" si="2"/>
        <v>5. 30%-39.9%</v>
      </c>
      <c r="E156" s="35">
        <f>VLOOKUP(A156,PovData!$P$1:$Q$501,2,FALSE)</f>
        <v>138</v>
      </c>
      <c r="F156" s="37">
        <v>3126</v>
      </c>
    </row>
    <row r="157" spans="1:6">
      <c r="A157" s="23">
        <v>35049010400</v>
      </c>
      <c r="B157" s="23">
        <v>4.3999999999999997E-2</v>
      </c>
      <c r="C157" s="23">
        <v>1</v>
      </c>
      <c r="D157" s="23" t="str">
        <f t="shared" si="2"/>
        <v>1. &lt;5%</v>
      </c>
      <c r="E157" s="35">
        <f>VLOOKUP(A157,PovData!$P$1:$Q$501,2,FALSE)</f>
        <v>24</v>
      </c>
      <c r="F157" s="37">
        <v>3126</v>
      </c>
    </row>
    <row r="158" spans="1:6">
      <c r="A158" s="23">
        <v>35045000706</v>
      </c>
      <c r="B158" s="23">
        <v>0.34300000000000003</v>
      </c>
      <c r="C158" s="23">
        <v>5</v>
      </c>
      <c r="D158" s="23" t="str">
        <f t="shared" si="2"/>
        <v>5. 30%-39.9%</v>
      </c>
      <c r="E158" s="35">
        <f>VLOOKUP(A158,PovData!$P$1:$Q$501,2,FALSE)</f>
        <v>33</v>
      </c>
      <c r="F158" s="37">
        <v>3153</v>
      </c>
    </row>
    <row r="159" spans="1:6">
      <c r="A159" s="23">
        <v>35031945300</v>
      </c>
      <c r="B159" s="23">
        <v>0.49399999999999999</v>
      </c>
      <c r="C159" s="23">
        <v>6</v>
      </c>
      <c r="D159" s="23" t="str">
        <f t="shared" si="2"/>
        <v>6. 40% or more</v>
      </c>
      <c r="E159" s="35">
        <f>VLOOKUP(A159,PovData!$P$1:$Q$501,2,FALSE)</f>
        <v>178</v>
      </c>
      <c r="F159" s="37">
        <v>3164</v>
      </c>
    </row>
    <row r="160" spans="1:6">
      <c r="A160" s="23">
        <v>35051962300</v>
      </c>
      <c r="B160" s="23">
        <v>0.27900000000000003</v>
      </c>
      <c r="C160" s="23">
        <v>4</v>
      </c>
      <c r="D160" s="23" t="str">
        <f t="shared" si="2"/>
        <v>4. 20%-29.9%</v>
      </c>
      <c r="E160" s="35">
        <f>VLOOKUP(A160,PovData!$P$1:$Q$501,2,FALSE)</f>
        <v>54</v>
      </c>
      <c r="F160" s="37">
        <v>3167</v>
      </c>
    </row>
    <row r="161" spans="1:6">
      <c r="A161" s="23">
        <v>35051962200</v>
      </c>
      <c r="B161" s="23">
        <v>0.34599999999999997</v>
      </c>
      <c r="C161" s="23">
        <v>5</v>
      </c>
      <c r="D161" s="23" t="str">
        <f t="shared" si="2"/>
        <v>5. 30%-39.9%</v>
      </c>
      <c r="E161" s="35">
        <f>VLOOKUP(A161,PovData!$P$1:$Q$501,2,FALSE)</f>
        <v>51</v>
      </c>
      <c r="F161" s="37">
        <v>3180</v>
      </c>
    </row>
    <row r="162" spans="1:6">
      <c r="A162" s="23">
        <v>35035000901</v>
      </c>
      <c r="B162" s="23">
        <v>0.14799999999999999</v>
      </c>
      <c r="C162" s="23">
        <v>3</v>
      </c>
      <c r="D162" s="23" t="str">
        <f t="shared" si="2"/>
        <v>3. 10%-19.9%</v>
      </c>
      <c r="E162" s="35">
        <f>VLOOKUP(A162,PovData!$P$1:$Q$501,2,FALSE)</f>
        <v>19</v>
      </c>
      <c r="F162" s="37">
        <v>3186</v>
      </c>
    </row>
    <row r="163" spans="1:6">
      <c r="A163" s="23">
        <v>35049010602</v>
      </c>
      <c r="B163" s="23">
        <v>6.5000000000000002E-2</v>
      </c>
      <c r="C163" s="23">
        <v>2</v>
      </c>
      <c r="D163" s="23" t="str">
        <f t="shared" si="2"/>
        <v>2. 5% to 9.9%</v>
      </c>
      <c r="E163" s="35">
        <f>VLOOKUP(A163,PovData!$P$1:$Q$501,2,FALSE)</f>
        <v>4</v>
      </c>
      <c r="F163" s="37">
        <v>3189</v>
      </c>
    </row>
    <row r="164" spans="1:6">
      <c r="A164" s="23">
        <v>35045000503</v>
      </c>
      <c r="B164" s="23">
        <v>0.14399999999999999</v>
      </c>
      <c r="C164" s="23">
        <v>3</v>
      </c>
      <c r="D164" s="23" t="str">
        <f t="shared" si="2"/>
        <v>3. 10%-19.9%</v>
      </c>
      <c r="E164" s="35">
        <f>VLOOKUP(A164,PovData!$P$1:$Q$501,2,FALSE)</f>
        <v>147</v>
      </c>
      <c r="F164" s="37">
        <v>3197</v>
      </c>
    </row>
    <row r="165" spans="1:6">
      <c r="A165" s="23">
        <v>35001004743</v>
      </c>
      <c r="B165" s="23">
        <v>5.5E-2</v>
      </c>
      <c r="C165" s="23">
        <v>2</v>
      </c>
      <c r="D165" s="23" t="str">
        <f t="shared" si="2"/>
        <v>2. 5% to 9.9%</v>
      </c>
      <c r="E165" s="35">
        <f>VLOOKUP(A165,PovData!$P$1:$Q$501,2,FALSE)</f>
        <v>70</v>
      </c>
      <c r="F165" s="37">
        <v>3200</v>
      </c>
    </row>
    <row r="166" spans="1:6">
      <c r="A166" s="23">
        <v>35001001102</v>
      </c>
      <c r="B166" s="23">
        <v>0.26900000000000002</v>
      </c>
      <c r="C166" s="23">
        <v>4</v>
      </c>
      <c r="D166" s="23" t="str">
        <f t="shared" si="2"/>
        <v>4. 20%-29.9%</v>
      </c>
      <c r="E166" s="35">
        <f>VLOOKUP(A166,PovData!$P$1:$Q$501,2,FALSE)</f>
        <v>51</v>
      </c>
      <c r="F166" s="37">
        <v>3210</v>
      </c>
    </row>
    <row r="167" spans="1:6">
      <c r="A167" s="23">
        <v>35001000113</v>
      </c>
      <c r="B167" s="23">
        <v>0.2</v>
      </c>
      <c r="C167" s="23">
        <v>4</v>
      </c>
      <c r="D167" s="23" t="str">
        <f t="shared" si="2"/>
        <v>4. 20%-29.9%</v>
      </c>
      <c r="E167" s="35">
        <f>VLOOKUP(A167,PovData!$P$1:$Q$501,2,FALSE)</f>
        <v>25</v>
      </c>
      <c r="F167" s="37">
        <v>3216</v>
      </c>
    </row>
    <row r="168" spans="1:6">
      <c r="A168" s="23">
        <v>35001003803</v>
      </c>
      <c r="B168" s="23">
        <v>0.04</v>
      </c>
      <c r="C168" s="23">
        <v>1</v>
      </c>
      <c r="D168" s="23" t="str">
        <f t="shared" si="2"/>
        <v>1. &lt;5%</v>
      </c>
      <c r="E168" s="35">
        <f>VLOOKUP(A168,PovData!$P$1:$Q$501,2,FALSE)</f>
        <v>19</v>
      </c>
      <c r="F168" s="37">
        <v>3216</v>
      </c>
    </row>
    <row r="169" spans="1:6">
      <c r="A169" s="23">
        <v>35039000100</v>
      </c>
      <c r="B169" s="23">
        <v>0.26600000000000001</v>
      </c>
      <c r="C169" s="23">
        <v>4</v>
      </c>
      <c r="D169" s="23" t="str">
        <f t="shared" si="2"/>
        <v>4. 20%-29.9%</v>
      </c>
      <c r="E169" s="35">
        <f>VLOOKUP(A169,PovData!$P$1:$Q$501,2,FALSE)</f>
        <v>15</v>
      </c>
      <c r="F169" s="37">
        <v>3216</v>
      </c>
    </row>
    <row r="170" spans="1:6">
      <c r="A170" s="23">
        <v>35007950600</v>
      </c>
      <c r="B170" s="23">
        <v>0.30099999999999999</v>
      </c>
      <c r="C170" s="23">
        <v>5</v>
      </c>
      <c r="D170" s="23" t="str">
        <f t="shared" si="2"/>
        <v>5. 30%-39.9%</v>
      </c>
      <c r="E170" s="35">
        <f>VLOOKUP(A170,PovData!$P$1:$Q$501,2,FALSE)</f>
        <v>26</v>
      </c>
      <c r="F170" s="37">
        <v>3220</v>
      </c>
    </row>
    <row r="171" spans="1:6">
      <c r="A171" s="23">
        <v>35001001400</v>
      </c>
      <c r="B171" s="23">
        <v>0.35399999999999998</v>
      </c>
      <c r="C171" s="23">
        <v>5</v>
      </c>
      <c r="D171" s="23" t="str">
        <f t="shared" si="2"/>
        <v>5. 30%-39.9%</v>
      </c>
      <c r="E171" s="35">
        <f>VLOOKUP(A171,PovData!$P$1:$Q$501,2,FALSE)</f>
        <v>74</v>
      </c>
      <c r="F171" s="37">
        <v>3223</v>
      </c>
    </row>
    <row r="172" spans="1:6">
      <c r="A172" s="23">
        <v>35001004401</v>
      </c>
      <c r="B172" s="23">
        <v>0.307</v>
      </c>
      <c r="C172" s="23">
        <v>5</v>
      </c>
      <c r="D172" s="23" t="str">
        <f t="shared" si="2"/>
        <v>5. 30%-39.9%</v>
      </c>
      <c r="E172" s="35">
        <f>VLOOKUP(A172,PovData!$P$1:$Q$501,2,FALSE)</f>
        <v>101</v>
      </c>
      <c r="F172" s="37">
        <v>3236</v>
      </c>
    </row>
    <row r="173" spans="1:6">
      <c r="A173" s="23">
        <v>35049940900</v>
      </c>
      <c r="B173" s="23">
        <v>0.32800000000000001</v>
      </c>
      <c r="C173" s="23">
        <v>5</v>
      </c>
      <c r="D173" s="23" t="str">
        <f t="shared" si="2"/>
        <v>5. 30%-39.9%</v>
      </c>
      <c r="E173" s="35">
        <f>VLOOKUP(A173,PovData!$P$1:$Q$501,2,FALSE)</f>
        <v>72</v>
      </c>
      <c r="F173" s="37">
        <v>3237</v>
      </c>
    </row>
    <row r="174" spans="1:6">
      <c r="A174" s="23">
        <v>35001000114</v>
      </c>
      <c r="B174" s="23">
        <v>0.19700000000000001</v>
      </c>
      <c r="C174" s="23">
        <v>3</v>
      </c>
      <c r="D174" s="23" t="str">
        <f t="shared" si="2"/>
        <v>3. 10%-19.9%</v>
      </c>
      <c r="E174" s="35">
        <f>VLOOKUP(A174,PovData!$P$1:$Q$501,2,FALSE)</f>
        <v>48</v>
      </c>
      <c r="F174" s="37">
        <v>3239</v>
      </c>
    </row>
    <row r="175" spans="1:6">
      <c r="A175" s="23">
        <v>35001004724</v>
      </c>
      <c r="B175" s="23">
        <v>3.5999999999999997E-2</v>
      </c>
      <c r="C175" s="23">
        <v>1</v>
      </c>
      <c r="D175" s="23" t="str">
        <f t="shared" si="2"/>
        <v>1. &lt;5%</v>
      </c>
      <c r="E175" s="35">
        <f>VLOOKUP(A175,PovData!$P$1:$Q$501,2,FALSE)</f>
        <v>46</v>
      </c>
      <c r="F175" s="37">
        <v>3245</v>
      </c>
    </row>
    <row r="176" spans="1:6">
      <c r="A176" s="23">
        <v>35031945400</v>
      </c>
      <c r="B176" s="23">
        <v>0.29499999999999998</v>
      </c>
      <c r="C176" s="23">
        <v>4</v>
      </c>
      <c r="D176" s="23" t="str">
        <f t="shared" si="2"/>
        <v>4. 20%-29.9%</v>
      </c>
      <c r="E176" s="35">
        <f>VLOOKUP(A176,PovData!$P$1:$Q$501,2,FALSE)</f>
        <v>129</v>
      </c>
      <c r="F176" s="37">
        <v>3245</v>
      </c>
    </row>
    <row r="177" spans="1:6">
      <c r="A177" s="23">
        <v>35041000401</v>
      </c>
      <c r="B177" s="23">
        <v>0.19900000000000001</v>
      </c>
      <c r="C177" s="23">
        <v>3</v>
      </c>
      <c r="D177" s="23" t="str">
        <f t="shared" si="2"/>
        <v>3. 10%-19.9%</v>
      </c>
      <c r="E177" s="35">
        <f>VLOOKUP(A177,PovData!$P$1:$Q$501,2,FALSE)</f>
        <v>93</v>
      </c>
      <c r="F177" s="37">
        <v>3246</v>
      </c>
    </row>
    <row r="178" spans="1:6">
      <c r="A178" s="23">
        <v>35006974400</v>
      </c>
      <c r="B178" s="23">
        <v>0.22</v>
      </c>
      <c r="C178" s="23">
        <v>4</v>
      </c>
      <c r="D178" s="23" t="str">
        <f t="shared" si="2"/>
        <v>4. 20%-29.9%</v>
      </c>
      <c r="E178" s="35">
        <f>VLOOKUP(A178,PovData!$P$1:$Q$501,2,FALSE)</f>
        <v>74</v>
      </c>
      <c r="F178" s="37">
        <v>3269</v>
      </c>
    </row>
    <row r="179" spans="1:6">
      <c r="A179" s="23">
        <v>35001000128</v>
      </c>
      <c r="B179" s="23">
        <v>0.25800000000000001</v>
      </c>
      <c r="C179" s="23">
        <v>4</v>
      </c>
      <c r="D179" s="23" t="str">
        <f t="shared" si="2"/>
        <v>4. 20%-29.9%</v>
      </c>
      <c r="E179" s="35">
        <f>VLOOKUP(A179,PovData!$P$1:$Q$501,2,FALSE)</f>
        <v>44</v>
      </c>
      <c r="F179" s="37">
        <v>3278</v>
      </c>
    </row>
    <row r="180" spans="1:6">
      <c r="A180" s="23">
        <v>35061971400</v>
      </c>
      <c r="B180" s="23">
        <v>0.11799999999999999</v>
      </c>
      <c r="C180" s="23">
        <v>3</v>
      </c>
      <c r="D180" s="23" t="str">
        <f t="shared" si="2"/>
        <v>3. 10%-19.9%</v>
      </c>
      <c r="E180" s="35">
        <f>VLOOKUP(A180,PovData!$P$1:$Q$501,2,FALSE)</f>
        <v>55</v>
      </c>
      <c r="F180" s="37">
        <v>3286</v>
      </c>
    </row>
    <row r="181" spans="1:6">
      <c r="A181" s="23">
        <v>35049001102</v>
      </c>
      <c r="B181" s="23">
        <v>0.123</v>
      </c>
      <c r="C181" s="23">
        <v>3</v>
      </c>
      <c r="D181" s="23" t="str">
        <f t="shared" si="2"/>
        <v>3. 10%-19.9%</v>
      </c>
      <c r="E181" s="35">
        <f>VLOOKUP(A181,PovData!$P$1:$Q$501,2,FALSE)</f>
        <v>56</v>
      </c>
      <c r="F181" s="37">
        <v>3289</v>
      </c>
    </row>
    <row r="182" spans="1:6">
      <c r="A182" s="23">
        <v>35001000205</v>
      </c>
      <c r="B182" s="23">
        <v>0.217</v>
      </c>
      <c r="C182" s="23">
        <v>4</v>
      </c>
      <c r="D182" s="23" t="str">
        <f t="shared" si="2"/>
        <v>4. 20%-29.9%</v>
      </c>
      <c r="E182" s="35">
        <f>VLOOKUP(A182,PovData!$P$1:$Q$501,2,FALSE)</f>
        <v>65</v>
      </c>
      <c r="F182" s="37">
        <v>3302</v>
      </c>
    </row>
    <row r="183" spans="1:6">
      <c r="A183" s="23">
        <v>35001002200</v>
      </c>
      <c r="B183" s="23">
        <v>0.184</v>
      </c>
      <c r="C183" s="23">
        <v>3</v>
      </c>
      <c r="D183" s="23" t="str">
        <f t="shared" si="2"/>
        <v>3. 10%-19.9%</v>
      </c>
      <c r="E183" s="35">
        <f>VLOOKUP(A183,PovData!$P$1:$Q$501,2,FALSE)</f>
        <v>49</v>
      </c>
      <c r="F183" s="37">
        <v>3304</v>
      </c>
    </row>
    <row r="184" spans="1:6">
      <c r="A184" s="23">
        <v>35001000204</v>
      </c>
      <c r="B184" s="23">
        <v>0.114</v>
      </c>
      <c r="C184" s="23">
        <v>3</v>
      </c>
      <c r="D184" s="23" t="str">
        <f t="shared" si="2"/>
        <v>3. 10%-19.9%</v>
      </c>
      <c r="E184" s="35">
        <f>VLOOKUP(A184,PovData!$P$1:$Q$501,2,FALSE)</f>
        <v>52</v>
      </c>
      <c r="F184" s="37">
        <v>3314</v>
      </c>
    </row>
    <row r="185" spans="1:6">
      <c r="A185" s="23">
        <v>35035000306</v>
      </c>
      <c r="B185" s="23">
        <v>9.0999999999999998E-2</v>
      </c>
      <c r="C185" s="23">
        <v>2</v>
      </c>
      <c r="D185" s="23" t="str">
        <f t="shared" si="2"/>
        <v>2. 5% to 9.9%</v>
      </c>
      <c r="E185" s="35">
        <f>VLOOKUP(A185,PovData!$P$1:$Q$501,2,FALSE)</f>
        <v>45</v>
      </c>
      <c r="F185" s="37">
        <v>3329</v>
      </c>
    </row>
    <row r="186" spans="1:6">
      <c r="A186" s="23">
        <v>35001003724</v>
      </c>
      <c r="B186" s="23">
        <v>7.8E-2</v>
      </c>
      <c r="C186" s="23">
        <v>2</v>
      </c>
      <c r="D186" s="23" t="str">
        <f t="shared" si="2"/>
        <v>2. 5% to 9.9%</v>
      </c>
      <c r="E186" s="35">
        <f>VLOOKUP(A186,PovData!$P$1:$Q$501,2,FALSE)</f>
        <v>35</v>
      </c>
      <c r="F186" s="37">
        <v>3330</v>
      </c>
    </row>
    <row r="187" spans="1:6">
      <c r="A187" s="23">
        <v>35001000115</v>
      </c>
      <c r="B187" s="23">
        <v>0.22700000000000001</v>
      </c>
      <c r="C187" s="23">
        <v>4</v>
      </c>
      <c r="D187" s="23" t="str">
        <f t="shared" si="2"/>
        <v>4. 20%-29.9%</v>
      </c>
      <c r="E187" s="35">
        <f>VLOOKUP(A187,PovData!$P$1:$Q$501,2,FALSE)</f>
        <v>46</v>
      </c>
      <c r="F187" s="37">
        <v>3334</v>
      </c>
    </row>
    <row r="188" spans="1:6">
      <c r="A188" s="23">
        <v>35039940700</v>
      </c>
      <c r="B188" s="23">
        <v>0.312</v>
      </c>
      <c r="C188" s="23">
        <v>5</v>
      </c>
      <c r="D188" s="23" t="str">
        <f t="shared" si="2"/>
        <v>5. 30%-39.9%</v>
      </c>
      <c r="E188" s="35">
        <f>VLOOKUP(A188,PovData!$P$1:$Q$501,2,FALSE)</f>
        <v>46</v>
      </c>
      <c r="F188" s="37">
        <v>3343</v>
      </c>
    </row>
    <row r="189" spans="1:6">
      <c r="A189" s="23">
        <v>35013001705</v>
      </c>
      <c r="B189" s="23">
        <v>0.378</v>
      </c>
      <c r="C189" s="23">
        <v>5</v>
      </c>
      <c r="D189" s="23" t="str">
        <f t="shared" si="2"/>
        <v>5. 30%-39.9%</v>
      </c>
      <c r="E189" s="35">
        <f>VLOOKUP(A189,PovData!$P$1:$Q$501,2,FALSE)</f>
        <v>259</v>
      </c>
      <c r="F189" s="37">
        <v>3348</v>
      </c>
    </row>
    <row r="190" spans="1:6">
      <c r="A190" s="23">
        <v>35045000302</v>
      </c>
      <c r="B190" s="23">
        <v>0.189</v>
      </c>
      <c r="C190" s="23">
        <v>3</v>
      </c>
      <c r="D190" s="23" t="str">
        <f t="shared" si="2"/>
        <v>3. 10%-19.9%</v>
      </c>
      <c r="E190" s="35">
        <f>VLOOKUP(A190,PovData!$P$1:$Q$501,2,FALSE)</f>
        <v>69</v>
      </c>
      <c r="F190" s="37">
        <v>3350</v>
      </c>
    </row>
    <row r="191" spans="1:6">
      <c r="A191" s="23">
        <v>35001000207</v>
      </c>
      <c r="B191" s="23">
        <v>0.13900000000000001</v>
      </c>
      <c r="C191" s="23">
        <v>3</v>
      </c>
      <c r="D191" s="23" t="str">
        <f t="shared" si="2"/>
        <v>3. 10%-19.9%</v>
      </c>
      <c r="E191" s="35">
        <f>VLOOKUP(A191,PovData!$P$1:$Q$501,2,FALSE)</f>
        <v>67</v>
      </c>
      <c r="F191" s="37">
        <v>3407</v>
      </c>
    </row>
    <row r="192" spans="1:6">
      <c r="A192" s="23">
        <v>35045000611</v>
      </c>
      <c r="B192" s="23">
        <v>4.2000000000000003E-2</v>
      </c>
      <c r="C192" s="23">
        <v>1</v>
      </c>
      <c r="D192" s="23" t="str">
        <f t="shared" si="2"/>
        <v>1. &lt;5%</v>
      </c>
      <c r="E192" s="35">
        <f>VLOOKUP(A192,PovData!$P$1:$Q$501,2,FALSE)</f>
        <v>20</v>
      </c>
      <c r="F192" s="37">
        <v>3424</v>
      </c>
    </row>
    <row r="193" spans="1:6">
      <c r="A193" s="23">
        <v>35049940600</v>
      </c>
      <c r="B193" s="23">
        <v>0.13400000000000001</v>
      </c>
      <c r="C193" s="23">
        <v>3</v>
      </c>
      <c r="D193" s="23" t="str">
        <f t="shared" si="2"/>
        <v>3. 10%-19.9%</v>
      </c>
      <c r="E193" s="35">
        <f>VLOOKUP(A193,PovData!$P$1:$Q$501,2,FALSE)</f>
        <v>106</v>
      </c>
      <c r="F193" s="37">
        <v>3435</v>
      </c>
    </row>
    <row r="194" spans="1:6">
      <c r="A194" s="23">
        <v>35001000402</v>
      </c>
      <c r="B194" s="23">
        <v>0.121</v>
      </c>
      <c r="C194" s="23">
        <v>3</v>
      </c>
      <c r="D194" s="23" t="str">
        <f t="shared" ref="D194:D257" si="3">VLOOKUP(C194,$J$2:$L$7,3,FALSE)</f>
        <v>3. 10%-19.9%</v>
      </c>
      <c r="E194" s="35">
        <f>VLOOKUP(A194,PovData!$P$1:$Q$501,2,FALSE)</f>
        <v>38</v>
      </c>
      <c r="F194" s="37">
        <v>3450</v>
      </c>
    </row>
    <row r="195" spans="1:6">
      <c r="A195" s="23">
        <v>35053978302</v>
      </c>
      <c r="B195" s="23">
        <v>0.32</v>
      </c>
      <c r="C195" s="23">
        <v>5</v>
      </c>
      <c r="D195" s="23" t="str">
        <f t="shared" si="3"/>
        <v>5. 30%-39.9%</v>
      </c>
      <c r="E195" s="35">
        <f>VLOOKUP(A195,PovData!$P$1:$Q$501,2,FALSE)</f>
        <v>36</v>
      </c>
      <c r="F195" s="37">
        <v>3459</v>
      </c>
    </row>
    <row r="196" spans="1:6">
      <c r="A196" s="23">
        <v>35035000304</v>
      </c>
      <c r="B196" s="23">
        <v>8.3000000000000004E-2</v>
      </c>
      <c r="C196" s="23">
        <v>2</v>
      </c>
      <c r="D196" s="23" t="str">
        <f t="shared" si="3"/>
        <v>2. 5% to 9.9%</v>
      </c>
      <c r="E196" s="35">
        <f>VLOOKUP(A196,PovData!$P$1:$Q$501,2,FALSE)</f>
        <v>36</v>
      </c>
      <c r="F196" s="37">
        <v>3466</v>
      </c>
    </row>
    <row r="197" spans="1:6">
      <c r="A197" s="23">
        <v>35031943500</v>
      </c>
      <c r="B197" s="23">
        <v>0.29799999999999999</v>
      </c>
      <c r="C197" s="23">
        <v>4</v>
      </c>
      <c r="D197" s="23" t="str">
        <f t="shared" si="3"/>
        <v>4. 20%-29.9%</v>
      </c>
      <c r="E197" s="35">
        <f>VLOOKUP(A197,PovData!$P$1:$Q$501,2,FALSE)</f>
        <v>359</v>
      </c>
      <c r="F197" s="37">
        <v>3469</v>
      </c>
    </row>
    <row r="198" spans="1:6">
      <c r="A198" s="23">
        <v>35028000400</v>
      </c>
      <c r="B198" s="23">
        <v>0.109</v>
      </c>
      <c r="C198" s="23">
        <v>3</v>
      </c>
      <c r="D198" s="23" t="str">
        <f t="shared" si="3"/>
        <v>3. 10%-19.9%</v>
      </c>
      <c r="E198" s="35">
        <f>VLOOKUP(A198,PovData!$P$1:$Q$501,2,FALSE)</f>
        <v>16</v>
      </c>
      <c r="F198" s="37">
        <v>3481</v>
      </c>
    </row>
    <row r="199" spans="1:6">
      <c r="A199" s="23">
        <v>35025000702</v>
      </c>
      <c r="B199" s="23">
        <v>0.11799999999999999</v>
      </c>
      <c r="C199" s="23">
        <v>3</v>
      </c>
      <c r="D199" s="23" t="str">
        <f t="shared" si="3"/>
        <v>3. 10%-19.9%</v>
      </c>
      <c r="E199" s="35">
        <f>VLOOKUP(A199,PovData!$P$1:$Q$501,2,FALSE)</f>
        <v>269</v>
      </c>
      <c r="F199" s="37">
        <v>3490</v>
      </c>
    </row>
    <row r="200" spans="1:6">
      <c r="A200" s="23">
        <v>35039941000</v>
      </c>
      <c r="B200" s="23">
        <v>0.29399999999999998</v>
      </c>
      <c r="C200" s="23">
        <v>4</v>
      </c>
      <c r="D200" s="23" t="str">
        <f t="shared" si="3"/>
        <v>4. 20%-29.9%</v>
      </c>
      <c r="E200" s="35">
        <f>VLOOKUP(A200,PovData!$P$1:$Q$501,2,FALSE)</f>
        <v>249</v>
      </c>
      <c r="F200" s="37">
        <v>3505</v>
      </c>
    </row>
    <row r="201" spans="1:6">
      <c r="A201" s="23">
        <v>35003976400</v>
      </c>
      <c r="B201" s="23">
        <v>0.22900000000000001</v>
      </c>
      <c r="C201" s="23">
        <v>4</v>
      </c>
      <c r="D201" s="23" t="str">
        <f t="shared" si="3"/>
        <v>4. 20%-29.9%</v>
      </c>
      <c r="E201" s="35">
        <f>VLOOKUP(A201,PovData!$P$1:$Q$501,2,FALSE)</f>
        <v>13</v>
      </c>
      <c r="F201" s="37">
        <v>3518</v>
      </c>
    </row>
    <row r="202" spans="1:6">
      <c r="A202" s="23">
        <v>35039000500</v>
      </c>
      <c r="B202" s="23">
        <v>0.25600000000000001</v>
      </c>
      <c r="C202" s="23">
        <v>4</v>
      </c>
      <c r="D202" s="23" t="str">
        <f t="shared" si="3"/>
        <v>4. 20%-29.9%</v>
      </c>
      <c r="E202" s="35">
        <f>VLOOKUP(A202,PovData!$P$1:$Q$501,2,FALSE)</f>
        <v>28</v>
      </c>
      <c r="F202" s="37">
        <v>3518</v>
      </c>
    </row>
    <row r="203" spans="1:6">
      <c r="A203" s="23">
        <v>35025000800</v>
      </c>
      <c r="B203" s="23">
        <v>0.186</v>
      </c>
      <c r="C203" s="23">
        <v>3</v>
      </c>
      <c r="D203" s="23" t="str">
        <f t="shared" si="3"/>
        <v>3. 10%-19.9%</v>
      </c>
      <c r="E203" s="35">
        <f>VLOOKUP(A203,PovData!$P$1:$Q$501,2,FALSE)</f>
        <v>76</v>
      </c>
      <c r="F203" s="37">
        <v>3525</v>
      </c>
    </row>
    <row r="204" spans="1:6">
      <c r="A204" s="23">
        <v>35001003806</v>
      </c>
      <c r="B204" s="23">
        <v>6.8000000000000005E-2</v>
      </c>
      <c r="C204" s="23">
        <v>2</v>
      </c>
      <c r="D204" s="23" t="str">
        <f t="shared" si="3"/>
        <v>2. 5% to 9.9%</v>
      </c>
      <c r="E204" s="35">
        <f>VLOOKUP(A204,PovData!$P$1:$Q$501,2,FALSE)</f>
        <v>25</v>
      </c>
      <c r="F204" s="37">
        <v>3533</v>
      </c>
    </row>
    <row r="205" spans="1:6">
      <c r="A205" s="23">
        <v>35015000500</v>
      </c>
      <c r="B205" s="23">
        <v>0.23</v>
      </c>
      <c r="C205" s="23">
        <v>4</v>
      </c>
      <c r="D205" s="23" t="str">
        <f t="shared" si="3"/>
        <v>4. 20%-29.9%</v>
      </c>
      <c r="E205" s="35">
        <f>VLOOKUP(A205,PovData!$P$1:$Q$501,2,FALSE)</f>
        <v>146</v>
      </c>
      <c r="F205" s="37">
        <v>3539</v>
      </c>
    </row>
    <row r="206" spans="1:6">
      <c r="A206" s="23">
        <v>35013000800</v>
      </c>
      <c r="B206" s="23">
        <v>0.29499999999999998</v>
      </c>
      <c r="C206" s="23">
        <v>4</v>
      </c>
      <c r="D206" s="23" t="str">
        <f t="shared" si="3"/>
        <v>4. 20%-29.9%</v>
      </c>
      <c r="E206" s="35">
        <f>VLOOKUP(A206,PovData!$P$1:$Q$501,2,FALSE)</f>
        <v>123</v>
      </c>
      <c r="F206" s="37">
        <v>3551</v>
      </c>
    </row>
    <row r="207" spans="1:6">
      <c r="A207" s="23">
        <v>35053978303</v>
      </c>
      <c r="B207" s="23">
        <v>0.30499999999999999</v>
      </c>
      <c r="C207" s="23">
        <v>5</v>
      </c>
      <c r="D207" s="23" t="str">
        <f t="shared" si="3"/>
        <v>5. 30%-39.9%</v>
      </c>
      <c r="E207" s="35">
        <f>VLOOKUP(A207,PovData!$P$1:$Q$501,2,FALSE)</f>
        <v>66</v>
      </c>
      <c r="F207" s="37">
        <v>3553</v>
      </c>
    </row>
    <row r="208" spans="1:6">
      <c r="A208" s="23">
        <v>35001004720</v>
      </c>
      <c r="B208" s="23">
        <v>0.15</v>
      </c>
      <c r="C208" s="23">
        <v>3</v>
      </c>
      <c r="D208" s="23" t="str">
        <f t="shared" si="3"/>
        <v>3. 10%-19.9%</v>
      </c>
      <c r="E208" s="35">
        <f>VLOOKUP(A208,PovData!$P$1:$Q$501,2,FALSE)</f>
        <v>65</v>
      </c>
      <c r="F208" s="37">
        <v>3575</v>
      </c>
    </row>
    <row r="209" spans="1:6">
      <c r="A209" s="23">
        <v>35001000110</v>
      </c>
      <c r="B209" s="23">
        <v>0.22600000000000001</v>
      </c>
      <c r="C209" s="23">
        <v>4</v>
      </c>
      <c r="D209" s="23" t="str">
        <f t="shared" si="3"/>
        <v>4. 20%-29.9%</v>
      </c>
      <c r="E209" s="35">
        <f>VLOOKUP(A209,PovData!$P$1:$Q$501,2,FALSE)</f>
        <v>63</v>
      </c>
      <c r="F209" s="37">
        <v>3601</v>
      </c>
    </row>
    <row r="210" spans="1:6">
      <c r="A210" s="23">
        <v>35001003731</v>
      </c>
      <c r="B210" s="23">
        <v>4.1000000000000002E-2</v>
      </c>
      <c r="C210" s="23">
        <v>1</v>
      </c>
      <c r="D210" s="23" t="str">
        <f t="shared" si="3"/>
        <v>1. &lt;5%</v>
      </c>
      <c r="E210" s="35">
        <f>VLOOKUP(A210,PovData!$P$1:$Q$501,2,FALSE)</f>
        <v>80</v>
      </c>
      <c r="F210" s="37">
        <v>3606</v>
      </c>
    </row>
    <row r="211" spans="1:6">
      <c r="A211" s="23">
        <v>35045000402</v>
      </c>
      <c r="B211" s="23">
        <v>0.217</v>
      </c>
      <c r="C211" s="23">
        <v>4</v>
      </c>
      <c r="D211" s="23" t="str">
        <f t="shared" si="3"/>
        <v>4. 20%-29.9%</v>
      </c>
      <c r="E211" s="35">
        <f>VLOOKUP(A211,PovData!$P$1:$Q$501,2,FALSE)</f>
        <v>242</v>
      </c>
      <c r="F211" s="37">
        <v>3611</v>
      </c>
    </row>
    <row r="212" spans="1:6">
      <c r="A212" s="23">
        <v>35049000200</v>
      </c>
      <c r="B212" s="23">
        <v>9.9000000000000005E-2</v>
      </c>
      <c r="C212" s="23">
        <v>2</v>
      </c>
      <c r="D212" s="23" t="str">
        <f t="shared" si="3"/>
        <v>2. 5% to 9.9%</v>
      </c>
      <c r="E212" s="35">
        <f>VLOOKUP(A212,PovData!$P$1:$Q$501,2,FALSE)</f>
        <v>28</v>
      </c>
      <c r="F212" s="37">
        <v>3613</v>
      </c>
    </row>
    <row r="213" spans="1:6">
      <c r="A213" s="23">
        <v>35041000402</v>
      </c>
      <c r="B213" s="23">
        <v>0.17699999999999999</v>
      </c>
      <c r="C213" s="23">
        <v>3</v>
      </c>
      <c r="D213" s="23" t="str">
        <f t="shared" si="3"/>
        <v>3. 10%-19.9%</v>
      </c>
      <c r="E213" s="35">
        <f>VLOOKUP(A213,PovData!$P$1:$Q$501,2,FALSE)</f>
        <v>99</v>
      </c>
      <c r="F213" s="37">
        <v>3615</v>
      </c>
    </row>
    <row r="214" spans="1:6">
      <c r="A214" s="23">
        <v>35001004501</v>
      </c>
      <c r="B214" s="23">
        <v>0.28599999999999998</v>
      </c>
      <c r="C214" s="23">
        <v>4</v>
      </c>
      <c r="D214" s="23" t="str">
        <f t="shared" si="3"/>
        <v>4. 20%-29.9%</v>
      </c>
      <c r="E214" s="35">
        <f>VLOOKUP(A214,PovData!$P$1:$Q$501,2,FALSE)</f>
        <v>109</v>
      </c>
      <c r="F214" s="37">
        <v>3619</v>
      </c>
    </row>
    <row r="215" spans="1:6">
      <c r="A215" s="23">
        <v>35039000200</v>
      </c>
      <c r="B215" s="23">
        <v>0.374</v>
      </c>
      <c r="C215" s="23">
        <v>5</v>
      </c>
      <c r="D215" s="23" t="str">
        <f t="shared" si="3"/>
        <v>5. 30%-39.9%</v>
      </c>
      <c r="E215" s="35">
        <f>VLOOKUP(A215,PovData!$P$1:$Q$501,2,FALSE)</f>
        <v>57</v>
      </c>
      <c r="F215" s="37">
        <v>3627</v>
      </c>
    </row>
    <row r="216" spans="1:6">
      <c r="A216" s="23">
        <v>35001004502</v>
      </c>
      <c r="B216" s="23">
        <v>0.32700000000000001</v>
      </c>
      <c r="C216" s="23">
        <v>5</v>
      </c>
      <c r="D216" s="23" t="str">
        <f t="shared" si="3"/>
        <v>5. 30%-39.9%</v>
      </c>
      <c r="E216" s="35">
        <f>VLOOKUP(A216,PovData!$P$1:$Q$501,2,FALSE)</f>
        <v>101</v>
      </c>
      <c r="F216" s="37">
        <v>3628</v>
      </c>
    </row>
    <row r="217" spans="1:6">
      <c r="A217" s="23">
        <v>35045000607</v>
      </c>
      <c r="B217" s="23">
        <v>0.156</v>
      </c>
      <c r="C217" s="23">
        <v>3</v>
      </c>
      <c r="D217" s="23" t="str">
        <f t="shared" si="3"/>
        <v>3. 10%-19.9%</v>
      </c>
      <c r="E217" s="35">
        <f>VLOOKUP(A217,PovData!$P$1:$Q$501,2,FALSE)</f>
        <v>362</v>
      </c>
      <c r="F217" s="37">
        <v>3636</v>
      </c>
    </row>
    <row r="218" spans="1:6">
      <c r="A218" s="23">
        <v>35049001002</v>
      </c>
      <c r="B218" s="23">
        <v>0.23100000000000001</v>
      </c>
      <c r="C218" s="23">
        <v>4</v>
      </c>
      <c r="D218" s="23" t="str">
        <f t="shared" si="3"/>
        <v>4. 20%-29.9%</v>
      </c>
      <c r="E218" s="35">
        <f>VLOOKUP(A218,PovData!$P$1:$Q$501,2,FALSE)</f>
        <v>81</v>
      </c>
      <c r="F218" s="37">
        <v>3637</v>
      </c>
    </row>
    <row r="219" spans="1:6">
      <c r="A219" s="23">
        <v>35001002700</v>
      </c>
      <c r="B219" s="23">
        <v>0.22900000000000001</v>
      </c>
      <c r="C219" s="23">
        <v>4</v>
      </c>
      <c r="D219" s="23" t="str">
        <f t="shared" si="3"/>
        <v>4. 20%-29.9%</v>
      </c>
      <c r="E219" s="35">
        <f>VLOOKUP(A219,PovData!$P$1:$Q$501,2,FALSE)</f>
        <v>101</v>
      </c>
      <c r="F219" s="37">
        <v>3645</v>
      </c>
    </row>
    <row r="220" spans="1:6">
      <c r="A220" s="23">
        <v>35001000124</v>
      </c>
      <c r="B220" s="23">
        <v>0.158</v>
      </c>
      <c r="C220" s="23">
        <v>3</v>
      </c>
      <c r="D220" s="23" t="str">
        <f t="shared" si="3"/>
        <v>3. 10%-19.9%</v>
      </c>
      <c r="E220" s="35">
        <f>VLOOKUP(A220,PovData!$P$1:$Q$501,2,FALSE)</f>
        <v>90</v>
      </c>
      <c r="F220" s="37">
        <v>3647</v>
      </c>
    </row>
    <row r="221" spans="1:6">
      <c r="A221" s="23">
        <v>35041000200</v>
      </c>
      <c r="B221" s="23">
        <v>0.435</v>
      </c>
      <c r="C221" s="23">
        <v>6</v>
      </c>
      <c r="D221" s="23" t="str">
        <f t="shared" si="3"/>
        <v>6. 40% or more</v>
      </c>
      <c r="E221" s="35">
        <f>VLOOKUP(A221,PovData!$P$1:$Q$501,2,FALSE)</f>
        <v>189</v>
      </c>
      <c r="F221" s="37">
        <v>3647</v>
      </c>
    </row>
    <row r="222" spans="1:6">
      <c r="A222" s="23">
        <v>35047957200</v>
      </c>
      <c r="B222" s="23">
        <v>0.315</v>
      </c>
      <c r="C222" s="23">
        <v>5</v>
      </c>
      <c r="D222" s="23" t="str">
        <f t="shared" si="3"/>
        <v>5. 30%-39.9%</v>
      </c>
      <c r="E222" s="35">
        <f>VLOOKUP(A222,PovData!$P$1:$Q$501,2,FALSE)</f>
        <v>20</v>
      </c>
      <c r="F222" s="37">
        <v>3651</v>
      </c>
    </row>
    <row r="223" spans="1:6">
      <c r="A223" s="23">
        <v>35001004753</v>
      </c>
      <c r="B223" s="23">
        <v>6.6000000000000003E-2</v>
      </c>
      <c r="C223" s="23">
        <v>2</v>
      </c>
      <c r="D223" s="23" t="str">
        <f t="shared" si="3"/>
        <v>2. 5% to 9.9%</v>
      </c>
      <c r="E223" s="35">
        <f>VLOOKUP(A223,PovData!$P$1:$Q$501,2,FALSE)</f>
        <v>54</v>
      </c>
      <c r="F223" s="37">
        <v>3654</v>
      </c>
    </row>
    <row r="224" spans="1:6">
      <c r="A224" s="23">
        <v>35009000303</v>
      </c>
      <c r="B224" s="23">
        <v>0.16</v>
      </c>
      <c r="C224" s="23">
        <v>3</v>
      </c>
      <c r="D224" s="23" t="str">
        <f t="shared" si="3"/>
        <v>3. 10%-19.9%</v>
      </c>
      <c r="E224" s="35">
        <f>VLOOKUP(A224,PovData!$P$1:$Q$501,2,FALSE)</f>
        <v>165</v>
      </c>
      <c r="F224" s="37">
        <v>3656</v>
      </c>
    </row>
    <row r="225" spans="1:6">
      <c r="A225" s="23">
        <v>35049000900</v>
      </c>
      <c r="B225" s="23">
        <v>0.13</v>
      </c>
      <c r="C225" s="23">
        <v>3</v>
      </c>
      <c r="D225" s="23" t="str">
        <f t="shared" si="3"/>
        <v>3. 10%-19.9%</v>
      </c>
      <c r="E225" s="35">
        <f>VLOOKUP(A225,PovData!$P$1:$Q$501,2,FALSE)</f>
        <v>62</v>
      </c>
      <c r="F225" s="37">
        <v>3673</v>
      </c>
    </row>
    <row r="226" spans="1:6">
      <c r="A226" s="23">
        <v>35035000601</v>
      </c>
      <c r="B226" s="23">
        <v>0.108</v>
      </c>
      <c r="C226" s="23">
        <v>3</v>
      </c>
      <c r="D226" s="23" t="str">
        <f t="shared" si="3"/>
        <v>3. 10%-19.9%</v>
      </c>
      <c r="E226" s="35">
        <f>VLOOKUP(A226,PovData!$P$1:$Q$501,2,FALSE)</f>
        <v>19</v>
      </c>
      <c r="F226" s="37">
        <v>3678</v>
      </c>
    </row>
    <row r="227" spans="1:6">
      <c r="A227" s="23">
        <v>35001004729</v>
      </c>
      <c r="B227" s="23">
        <v>0.17899999999999999</v>
      </c>
      <c r="C227" s="23">
        <v>3</v>
      </c>
      <c r="D227" s="23" t="str">
        <f t="shared" si="3"/>
        <v>3. 10%-19.9%</v>
      </c>
      <c r="E227" s="35">
        <f>VLOOKUP(A227,PovData!$P$1:$Q$501,2,FALSE)</f>
        <v>68</v>
      </c>
      <c r="F227" s="37">
        <v>3684</v>
      </c>
    </row>
    <row r="228" spans="1:6">
      <c r="A228" s="23">
        <v>35001004603</v>
      </c>
      <c r="B228" s="23">
        <v>0.17699999999999999</v>
      </c>
      <c r="C228" s="23">
        <v>3</v>
      </c>
      <c r="D228" s="23" t="str">
        <f t="shared" si="3"/>
        <v>3. 10%-19.9%</v>
      </c>
      <c r="E228" s="35">
        <f>VLOOKUP(A228,PovData!$P$1:$Q$501,2,FALSE)</f>
        <v>147</v>
      </c>
      <c r="F228" s="37">
        <v>3694</v>
      </c>
    </row>
    <row r="229" spans="1:6">
      <c r="A229" s="23">
        <v>35001003733</v>
      </c>
      <c r="B229" s="23">
        <v>0.47199999999999998</v>
      </c>
      <c r="C229" s="23">
        <v>6</v>
      </c>
      <c r="D229" s="23" t="str">
        <f t="shared" si="3"/>
        <v>6. 40% or more</v>
      </c>
      <c r="E229" s="35">
        <f>VLOOKUP(A229,PovData!$P$1:$Q$501,2,FALSE)</f>
        <v>136</v>
      </c>
      <c r="F229" s="37">
        <v>3745</v>
      </c>
    </row>
    <row r="230" spans="1:6">
      <c r="A230" s="23">
        <v>35001000704</v>
      </c>
      <c r="B230" s="23">
        <v>0.16600000000000001</v>
      </c>
      <c r="C230" s="23">
        <v>3</v>
      </c>
      <c r="D230" s="23" t="str">
        <f t="shared" si="3"/>
        <v>3. 10%-19.9%</v>
      </c>
      <c r="E230" s="35">
        <f>VLOOKUP(A230,PovData!$P$1:$Q$501,2,FALSE)</f>
        <v>73</v>
      </c>
      <c r="F230" s="37">
        <v>3769</v>
      </c>
    </row>
    <row r="231" spans="1:6">
      <c r="A231" s="23">
        <v>35015000401</v>
      </c>
      <c r="B231" s="23">
        <v>9.5000000000000001E-2</v>
      </c>
      <c r="C231" s="23">
        <v>2</v>
      </c>
      <c r="D231" s="23" t="str">
        <f t="shared" si="3"/>
        <v>2. 5% to 9.9%</v>
      </c>
      <c r="E231" s="35">
        <f>VLOOKUP(A231,PovData!$P$1:$Q$501,2,FALSE)</f>
        <v>125</v>
      </c>
      <c r="F231" s="37">
        <v>3771</v>
      </c>
    </row>
    <row r="232" spans="1:6">
      <c r="A232" s="23">
        <v>35025000400</v>
      </c>
      <c r="B232" s="23">
        <v>0.29299999999999998</v>
      </c>
      <c r="C232" s="23">
        <v>4</v>
      </c>
      <c r="D232" s="23" t="str">
        <f t="shared" si="3"/>
        <v>4. 20%-29.9%</v>
      </c>
      <c r="E232" s="35">
        <f>VLOOKUP(A232,PovData!$P$1:$Q$501,2,FALSE)</f>
        <v>175</v>
      </c>
      <c r="F232" s="37">
        <v>3771</v>
      </c>
    </row>
    <row r="233" spans="1:6">
      <c r="A233" s="23">
        <v>35001004725</v>
      </c>
      <c r="B233" s="23">
        <v>7.8E-2</v>
      </c>
      <c r="C233" s="23">
        <v>2</v>
      </c>
      <c r="D233" s="23" t="str">
        <f t="shared" si="3"/>
        <v>2. 5% to 9.9%</v>
      </c>
      <c r="E233" s="35">
        <f>VLOOKUP(A233,PovData!$P$1:$Q$501,2,FALSE)</f>
        <v>43</v>
      </c>
      <c r="F233" s="37">
        <v>3776</v>
      </c>
    </row>
    <row r="234" spans="1:6">
      <c r="A234" s="23">
        <v>35043010503</v>
      </c>
      <c r="B234" s="23">
        <v>0.14499999999999999</v>
      </c>
      <c r="C234" s="23">
        <v>3</v>
      </c>
      <c r="D234" s="23" t="str">
        <f t="shared" si="3"/>
        <v>3. 10%-19.9%</v>
      </c>
      <c r="E234" s="35">
        <f>VLOOKUP(A234,PovData!$P$1:$Q$501,2,FALSE)</f>
        <v>71</v>
      </c>
      <c r="F234" s="37">
        <v>3785</v>
      </c>
    </row>
    <row r="235" spans="1:6">
      <c r="A235" s="23">
        <v>35061970200</v>
      </c>
      <c r="B235" s="23">
        <v>0.10199999999999999</v>
      </c>
      <c r="C235" s="23">
        <v>3</v>
      </c>
      <c r="D235" s="23" t="str">
        <f t="shared" si="3"/>
        <v>3. 10%-19.9%</v>
      </c>
      <c r="E235" s="35">
        <f>VLOOKUP(A235,PovData!$P$1:$Q$501,2,FALSE)</f>
        <v>52</v>
      </c>
      <c r="F235" s="37">
        <v>3789</v>
      </c>
    </row>
    <row r="236" spans="1:6">
      <c r="A236" s="23">
        <v>35045000705</v>
      </c>
      <c r="B236" s="23">
        <v>0.26500000000000001</v>
      </c>
      <c r="C236" s="23">
        <v>4</v>
      </c>
      <c r="D236" s="23" t="str">
        <f t="shared" si="3"/>
        <v>4. 20%-29.9%</v>
      </c>
      <c r="E236" s="35">
        <f>VLOOKUP(A236,PovData!$P$1:$Q$501,2,FALSE)</f>
        <v>67</v>
      </c>
      <c r="F236" s="37">
        <v>3790</v>
      </c>
    </row>
    <row r="237" spans="1:6">
      <c r="A237" s="23">
        <v>35005000201</v>
      </c>
      <c r="B237" s="23">
        <v>0.218</v>
      </c>
      <c r="C237" s="23">
        <v>4</v>
      </c>
      <c r="D237" s="23" t="str">
        <f t="shared" si="3"/>
        <v>4. 20%-29.9%</v>
      </c>
      <c r="E237" s="35">
        <f>VLOOKUP(A237,PovData!$P$1:$Q$501,2,FALSE)</f>
        <v>160</v>
      </c>
      <c r="F237" s="37">
        <v>3791</v>
      </c>
    </row>
    <row r="238" spans="1:6">
      <c r="A238" s="23">
        <v>35031943700</v>
      </c>
      <c r="B238" s="23">
        <v>0.372</v>
      </c>
      <c r="C238" s="23">
        <v>5</v>
      </c>
      <c r="D238" s="23" t="str">
        <f t="shared" si="3"/>
        <v>5. 30%-39.9%</v>
      </c>
      <c r="E238" s="35">
        <f>VLOOKUP(A238,PovData!$P$1:$Q$501,2,FALSE)</f>
        <v>71</v>
      </c>
      <c r="F238" s="37">
        <v>3799</v>
      </c>
    </row>
    <row r="239" spans="1:6">
      <c r="A239" s="23">
        <v>35013000300</v>
      </c>
      <c r="B239" s="23">
        <v>0.20100000000000001</v>
      </c>
      <c r="C239" s="23">
        <v>4</v>
      </c>
      <c r="D239" s="23" t="str">
        <f t="shared" si="3"/>
        <v>4. 20%-29.9%</v>
      </c>
      <c r="E239" s="35">
        <f>VLOOKUP(A239,PovData!$P$1:$Q$501,2,FALSE)</f>
        <v>96</v>
      </c>
      <c r="F239" s="37">
        <v>3802</v>
      </c>
    </row>
    <row r="240" spans="1:6">
      <c r="A240" s="23">
        <v>35025000200</v>
      </c>
      <c r="B240" s="23">
        <v>0.23899999999999999</v>
      </c>
      <c r="C240" s="23">
        <v>4</v>
      </c>
      <c r="D240" s="23" t="str">
        <f t="shared" si="3"/>
        <v>4. 20%-29.9%</v>
      </c>
      <c r="E240" s="35">
        <f>VLOOKUP(A240,PovData!$P$1:$Q$501,2,FALSE)</f>
        <v>179</v>
      </c>
      <c r="F240" s="37">
        <v>3812</v>
      </c>
    </row>
    <row r="241" spans="1:6">
      <c r="A241" s="23">
        <v>35005000202</v>
      </c>
      <c r="B241" s="23">
        <v>0.20599999999999999</v>
      </c>
      <c r="C241" s="23">
        <v>4</v>
      </c>
      <c r="D241" s="23" t="str">
        <f t="shared" si="3"/>
        <v>4. 20%-29.9%</v>
      </c>
      <c r="E241" s="35">
        <f>VLOOKUP(A241,PovData!$P$1:$Q$501,2,FALSE)</f>
        <v>180</v>
      </c>
      <c r="F241" s="37">
        <v>3838</v>
      </c>
    </row>
    <row r="242" spans="1:6">
      <c r="A242" s="23">
        <v>35001000601</v>
      </c>
      <c r="B242" s="23">
        <v>0.17</v>
      </c>
      <c r="C242" s="23">
        <v>3</v>
      </c>
      <c r="D242" s="23" t="str">
        <f t="shared" si="3"/>
        <v>3. 10%-19.9%</v>
      </c>
      <c r="E242" s="35">
        <f>VLOOKUP(A242,PovData!$P$1:$Q$501,2,FALSE)</f>
        <v>86</v>
      </c>
      <c r="F242" s="37">
        <v>3857</v>
      </c>
    </row>
    <row r="243" spans="1:6">
      <c r="A243" s="23">
        <v>35005001102</v>
      </c>
      <c r="B243" s="23">
        <v>0.16800000000000001</v>
      </c>
      <c r="C243" s="23">
        <v>3</v>
      </c>
      <c r="D243" s="23" t="str">
        <f t="shared" si="3"/>
        <v>3. 10%-19.9%</v>
      </c>
      <c r="E243" s="35">
        <f>VLOOKUP(A243,PovData!$P$1:$Q$501,2,FALSE)</f>
        <v>123</v>
      </c>
      <c r="F243" s="37">
        <v>3864</v>
      </c>
    </row>
    <row r="244" spans="1:6">
      <c r="A244" s="23">
        <v>35049010304</v>
      </c>
      <c r="B244" s="23">
        <v>0.03</v>
      </c>
      <c r="C244" s="23">
        <v>1</v>
      </c>
      <c r="D244" s="23" t="str">
        <f t="shared" si="3"/>
        <v>1. &lt;5%</v>
      </c>
      <c r="E244" s="35">
        <f>VLOOKUP(A244,PovData!$P$1:$Q$501,2,FALSE)</f>
        <v>70</v>
      </c>
      <c r="F244" s="37">
        <v>3864</v>
      </c>
    </row>
    <row r="245" spans="1:6">
      <c r="A245" s="23">
        <v>35035940000</v>
      </c>
      <c r="B245" s="23">
        <v>0.32400000000000001</v>
      </c>
      <c r="C245" s="23">
        <v>5</v>
      </c>
      <c r="D245" s="23" t="str">
        <f t="shared" si="3"/>
        <v>5. 30%-39.9%</v>
      </c>
      <c r="E245" s="35">
        <f>VLOOKUP(A245,PovData!$P$1:$Q$501,2,FALSE)</f>
        <v>255</v>
      </c>
      <c r="F245" s="37">
        <v>3867</v>
      </c>
    </row>
    <row r="246" spans="1:6">
      <c r="A246" s="23">
        <v>35043010715</v>
      </c>
      <c r="B246" s="23">
        <v>0.128</v>
      </c>
      <c r="C246" s="23">
        <v>3</v>
      </c>
      <c r="D246" s="23" t="str">
        <f t="shared" si="3"/>
        <v>3. 10%-19.9%</v>
      </c>
      <c r="E246" s="35">
        <f>VLOOKUP(A246,PovData!$P$1:$Q$501,2,FALSE)</f>
        <v>46</v>
      </c>
      <c r="F246" s="37">
        <v>3867</v>
      </c>
    </row>
    <row r="247" spans="1:6">
      <c r="A247" s="23">
        <v>35001004752</v>
      </c>
      <c r="B247" s="23">
        <v>9.5000000000000001E-2</v>
      </c>
      <c r="C247" s="23">
        <v>2</v>
      </c>
      <c r="D247" s="23" t="str">
        <f t="shared" si="3"/>
        <v>2. 5% to 9.9%</v>
      </c>
      <c r="E247" s="35">
        <f>VLOOKUP(A247,PovData!$P$1:$Q$501,2,FALSE)</f>
        <v>64</v>
      </c>
      <c r="F247" s="37">
        <v>3868</v>
      </c>
    </row>
    <row r="248" spans="1:6">
      <c r="A248" s="23">
        <v>35013001204</v>
      </c>
      <c r="B248" s="23">
        <v>8.1000000000000003E-2</v>
      </c>
      <c r="C248" s="23">
        <v>2</v>
      </c>
      <c r="D248" s="23" t="str">
        <f t="shared" si="3"/>
        <v>2. 5% to 9.9%</v>
      </c>
      <c r="E248" s="35">
        <f>VLOOKUP(A248,PovData!$P$1:$Q$501,2,FALSE)</f>
        <v>71</v>
      </c>
      <c r="F248" s="37">
        <v>3870</v>
      </c>
    </row>
    <row r="249" spans="1:6">
      <c r="A249" s="23">
        <v>35025001005</v>
      </c>
      <c r="B249" s="23">
        <v>0.251</v>
      </c>
      <c r="C249" s="23">
        <v>4</v>
      </c>
      <c r="D249" s="23" t="str">
        <f t="shared" si="3"/>
        <v>4. 20%-29.9%</v>
      </c>
      <c r="E249" s="35">
        <f>VLOOKUP(A249,PovData!$P$1:$Q$501,2,FALSE)</f>
        <v>130</v>
      </c>
      <c r="F249" s="37">
        <v>3875</v>
      </c>
    </row>
    <row r="250" spans="1:6">
      <c r="A250" s="23">
        <v>35007950500</v>
      </c>
      <c r="B250" s="23">
        <v>0.185</v>
      </c>
      <c r="C250" s="23">
        <v>3</v>
      </c>
      <c r="D250" s="23" t="str">
        <f t="shared" si="3"/>
        <v>3. 10%-19.9%</v>
      </c>
      <c r="E250" s="35">
        <f>VLOOKUP(A250,PovData!$P$1:$Q$501,2,FALSE)</f>
        <v>24</v>
      </c>
      <c r="F250" s="37">
        <v>3889</v>
      </c>
    </row>
    <row r="251" spans="1:6">
      <c r="A251" s="23">
        <v>35035000305</v>
      </c>
      <c r="B251" s="23">
        <v>0.16300000000000001</v>
      </c>
      <c r="C251" s="23">
        <v>3</v>
      </c>
      <c r="D251" s="23" t="str">
        <f t="shared" si="3"/>
        <v>3. 10%-19.9%</v>
      </c>
      <c r="E251" s="35">
        <f>VLOOKUP(A251,PovData!$P$1:$Q$501,2,FALSE)</f>
        <v>39</v>
      </c>
      <c r="F251" s="37">
        <v>3895</v>
      </c>
    </row>
    <row r="252" spans="1:6">
      <c r="A252" s="23">
        <v>35013001706</v>
      </c>
      <c r="B252" s="23">
        <v>0.45100000000000001</v>
      </c>
      <c r="C252" s="23">
        <v>6</v>
      </c>
      <c r="D252" s="23" t="str">
        <f t="shared" si="3"/>
        <v>6. 40% or more</v>
      </c>
      <c r="E252" s="35">
        <f>VLOOKUP(A252,PovData!$P$1:$Q$501,2,FALSE)</f>
        <v>337</v>
      </c>
      <c r="F252" s="37">
        <v>3933</v>
      </c>
    </row>
    <row r="253" spans="1:6">
      <c r="A253" s="23">
        <v>35025000504</v>
      </c>
      <c r="B253" s="23">
        <v>4.8000000000000001E-2</v>
      </c>
      <c r="C253" s="23">
        <v>1</v>
      </c>
      <c r="D253" s="23" t="str">
        <f t="shared" si="3"/>
        <v>1. &lt;5%</v>
      </c>
      <c r="E253" s="35">
        <f>VLOOKUP(A253,PovData!$P$1:$Q$501,2,FALSE)</f>
        <v>142</v>
      </c>
      <c r="F253" s="37">
        <v>3956</v>
      </c>
    </row>
    <row r="254" spans="1:6">
      <c r="A254" s="23">
        <v>35049000101</v>
      </c>
      <c r="B254" s="23">
        <v>5.5E-2</v>
      </c>
      <c r="C254" s="23">
        <v>2</v>
      </c>
      <c r="D254" s="23" t="str">
        <f t="shared" si="3"/>
        <v>2. 5% to 9.9%</v>
      </c>
      <c r="E254" s="35">
        <f>VLOOKUP(A254,PovData!$P$1:$Q$501,2,FALSE)</f>
        <v>27</v>
      </c>
      <c r="F254" s="37">
        <v>3956</v>
      </c>
    </row>
    <row r="255" spans="1:6">
      <c r="A255" s="23">
        <v>35025001004</v>
      </c>
      <c r="B255" s="23">
        <v>0.1</v>
      </c>
      <c r="C255" s="23">
        <v>3</v>
      </c>
      <c r="D255" s="23" t="str">
        <f t="shared" si="3"/>
        <v>3. 10%-19.9%</v>
      </c>
      <c r="E255" s="35">
        <f>VLOOKUP(A255,PovData!$P$1:$Q$501,2,FALSE)</f>
        <v>165</v>
      </c>
      <c r="F255" s="37">
        <v>3969</v>
      </c>
    </row>
    <row r="256" spans="1:6">
      <c r="A256" s="23">
        <v>35057963201</v>
      </c>
      <c r="B256" s="23">
        <v>0.23</v>
      </c>
      <c r="C256" s="23">
        <v>4</v>
      </c>
      <c r="D256" s="23" t="str">
        <f t="shared" si="3"/>
        <v>4. 20%-29.9%</v>
      </c>
      <c r="E256" s="35">
        <f>VLOOKUP(A256,PovData!$P$1:$Q$501,2,FALSE)</f>
        <v>41</v>
      </c>
      <c r="F256" s="37">
        <v>3970</v>
      </c>
    </row>
    <row r="257" spans="1:6">
      <c r="A257" s="23">
        <v>35028000100</v>
      </c>
      <c r="B257" s="23">
        <v>4.8000000000000001E-2</v>
      </c>
      <c r="C257" s="23">
        <v>1</v>
      </c>
      <c r="D257" s="23" t="str">
        <f t="shared" si="3"/>
        <v>1. &lt;5%</v>
      </c>
      <c r="E257" s="35">
        <f>VLOOKUP(A257,PovData!$P$1:$Q$501,2,FALSE)</f>
        <v>20</v>
      </c>
      <c r="F257" s="37">
        <v>3994</v>
      </c>
    </row>
    <row r="258" spans="1:6">
      <c r="A258" s="23">
        <v>35043940200</v>
      </c>
      <c r="B258" s="23">
        <v>0.35</v>
      </c>
      <c r="C258" s="23">
        <v>5</v>
      </c>
      <c r="D258" s="23" t="str">
        <f t="shared" ref="D258:D321" si="4">VLOOKUP(C258,$J$2:$L$7,3,FALSE)</f>
        <v>5. 30%-39.9%</v>
      </c>
      <c r="E258" s="35">
        <f>VLOOKUP(A258,PovData!$P$1:$Q$501,2,FALSE)</f>
        <v>283</v>
      </c>
      <c r="F258" s="37">
        <v>4009</v>
      </c>
    </row>
    <row r="259" spans="1:6">
      <c r="A259" s="23">
        <v>35001002900</v>
      </c>
      <c r="B259" s="23">
        <v>0.20100000000000001</v>
      </c>
      <c r="C259" s="23">
        <v>4</v>
      </c>
      <c r="D259" s="23" t="str">
        <f t="shared" si="4"/>
        <v>4. 20%-29.9%</v>
      </c>
      <c r="E259" s="35">
        <f>VLOOKUP(A259,PovData!$P$1:$Q$501,2,FALSE)</f>
        <v>148</v>
      </c>
      <c r="F259" s="37">
        <v>4038</v>
      </c>
    </row>
    <row r="260" spans="1:6">
      <c r="A260" s="23">
        <v>35001000122</v>
      </c>
      <c r="B260" s="23">
        <v>0.13300000000000001</v>
      </c>
      <c r="C260" s="23">
        <v>3</v>
      </c>
      <c r="D260" s="23" t="str">
        <f t="shared" si="4"/>
        <v>3. 10%-19.9%</v>
      </c>
      <c r="E260" s="35">
        <f>VLOOKUP(A260,PovData!$P$1:$Q$501,2,FALSE)</f>
        <v>57</v>
      </c>
      <c r="F260" s="37">
        <v>4046</v>
      </c>
    </row>
    <row r="261" spans="1:6">
      <c r="A261" s="23">
        <v>35017964400</v>
      </c>
      <c r="B261" s="23">
        <v>0.35499999999999998</v>
      </c>
      <c r="C261" s="23">
        <v>5</v>
      </c>
      <c r="D261" s="23" t="str">
        <f t="shared" si="4"/>
        <v>5. 30%-39.9%</v>
      </c>
      <c r="E261" s="35">
        <f>VLOOKUP(A261,PovData!$P$1:$Q$501,2,FALSE)</f>
        <v>40</v>
      </c>
      <c r="F261" s="37">
        <v>4046</v>
      </c>
    </row>
    <row r="262" spans="1:6">
      <c r="A262" s="23">
        <v>35045000613</v>
      </c>
      <c r="B262" s="23">
        <v>0.109</v>
      </c>
      <c r="C262" s="23">
        <v>3</v>
      </c>
      <c r="D262" s="23" t="str">
        <f t="shared" si="4"/>
        <v>3. 10%-19.9%</v>
      </c>
      <c r="E262" s="35">
        <f>VLOOKUP(A262,PovData!$P$1:$Q$501,2,FALSE)</f>
        <v>51</v>
      </c>
      <c r="F262" s="37">
        <v>4074</v>
      </c>
    </row>
    <row r="263" spans="1:6">
      <c r="A263" s="23">
        <v>35013000102</v>
      </c>
      <c r="B263" s="23">
        <v>0.221</v>
      </c>
      <c r="C263" s="23">
        <v>4</v>
      </c>
      <c r="D263" s="23" t="str">
        <f t="shared" si="4"/>
        <v>4. 20%-29.9%</v>
      </c>
      <c r="E263" s="35">
        <f>VLOOKUP(A263,PovData!$P$1:$Q$501,2,FALSE)</f>
        <v>98</v>
      </c>
      <c r="F263" s="37">
        <v>4082</v>
      </c>
    </row>
    <row r="264" spans="1:6">
      <c r="A264" s="23">
        <v>35006946100</v>
      </c>
      <c r="B264" s="23">
        <v>0.27100000000000002</v>
      </c>
      <c r="C264" s="23">
        <v>4</v>
      </c>
      <c r="D264" s="23" t="str">
        <f t="shared" si="4"/>
        <v>4. 20%-29.9%</v>
      </c>
      <c r="E264" s="35">
        <f>VLOOKUP(A264,PovData!$P$1:$Q$501,2,FALSE)</f>
        <v>171</v>
      </c>
      <c r="F264" s="37">
        <v>4086</v>
      </c>
    </row>
    <row r="265" spans="1:6">
      <c r="A265" s="23">
        <v>35043940700</v>
      </c>
      <c r="B265" s="23">
        <v>0.24199999999999999</v>
      </c>
      <c r="C265" s="23">
        <v>4</v>
      </c>
      <c r="D265" s="23" t="str">
        <f t="shared" si="4"/>
        <v>4. 20%-29.9%</v>
      </c>
      <c r="E265" s="35">
        <f>VLOOKUP(A265,PovData!$P$1:$Q$501,2,FALSE)</f>
        <v>313</v>
      </c>
      <c r="F265" s="37">
        <v>4095</v>
      </c>
    </row>
    <row r="266" spans="1:6">
      <c r="A266" s="23">
        <v>35001004402</v>
      </c>
      <c r="B266" s="23">
        <v>0.161</v>
      </c>
      <c r="C266" s="23">
        <v>3</v>
      </c>
      <c r="D266" s="23" t="str">
        <f t="shared" si="4"/>
        <v>3. 10%-19.9%</v>
      </c>
      <c r="E266" s="35">
        <f>VLOOKUP(A266,PovData!$P$1:$Q$501,2,FALSE)</f>
        <v>124</v>
      </c>
      <c r="F266" s="37">
        <v>4109</v>
      </c>
    </row>
    <row r="267" spans="1:6">
      <c r="A267" s="23">
        <v>35025000503</v>
      </c>
      <c r="B267" s="23">
        <v>7.5999999999999998E-2</v>
      </c>
      <c r="C267" s="23">
        <v>2</v>
      </c>
      <c r="D267" s="23" t="str">
        <f t="shared" si="4"/>
        <v>2. 5% to 9.9%</v>
      </c>
      <c r="E267" s="35">
        <f>VLOOKUP(A267,PovData!$P$1:$Q$501,2,FALSE)</f>
        <v>187</v>
      </c>
      <c r="F267" s="37">
        <v>4115</v>
      </c>
    </row>
    <row r="268" spans="1:6">
      <c r="A268" s="23">
        <v>35001000801</v>
      </c>
      <c r="B268" s="23">
        <v>0.04</v>
      </c>
      <c r="C268" s="23">
        <v>1</v>
      </c>
      <c r="D268" s="23" t="str">
        <f t="shared" si="4"/>
        <v>1. &lt;5%</v>
      </c>
      <c r="E268" s="35">
        <f>VLOOKUP(A268,PovData!$P$1:$Q$501,2,FALSE)</f>
        <v>42</v>
      </c>
      <c r="F268" s="37">
        <v>4125</v>
      </c>
    </row>
    <row r="269" spans="1:6">
      <c r="A269" s="23">
        <v>35013001805</v>
      </c>
      <c r="B269" s="23">
        <v>0.433</v>
      </c>
      <c r="C269" s="23">
        <v>6</v>
      </c>
      <c r="D269" s="23" t="str">
        <f t="shared" si="4"/>
        <v>6. 40% or more</v>
      </c>
      <c r="E269" s="35">
        <f>VLOOKUP(A269,PovData!$P$1:$Q$501,2,FALSE)</f>
        <v>278</v>
      </c>
      <c r="F269" s="37">
        <v>4127</v>
      </c>
    </row>
    <row r="270" spans="1:6">
      <c r="A270" s="23">
        <v>35047957500</v>
      </c>
      <c r="B270" s="23">
        <v>0.17199999999999999</v>
      </c>
      <c r="C270" s="23">
        <v>3</v>
      </c>
      <c r="D270" s="23" t="str">
        <f t="shared" si="4"/>
        <v>3. 10%-19.9%</v>
      </c>
      <c r="E270" s="35">
        <f>VLOOKUP(A270,PovData!$P$1:$Q$501,2,FALSE)</f>
        <v>37</v>
      </c>
      <c r="F270" s="37">
        <v>4145</v>
      </c>
    </row>
    <row r="271" spans="1:6">
      <c r="A271" s="23">
        <v>35001003002</v>
      </c>
      <c r="B271" s="23">
        <v>0.17499999999999999</v>
      </c>
      <c r="C271" s="23">
        <v>3</v>
      </c>
      <c r="D271" s="23" t="str">
        <f t="shared" si="4"/>
        <v>3. 10%-19.9%</v>
      </c>
      <c r="E271" s="35">
        <f>VLOOKUP(A271,PovData!$P$1:$Q$501,2,FALSE)</f>
        <v>45</v>
      </c>
      <c r="F271" s="37">
        <v>4161</v>
      </c>
    </row>
    <row r="272" spans="1:6">
      <c r="A272" s="23">
        <v>35059950200</v>
      </c>
      <c r="B272" s="23">
        <v>0.14099999999999999</v>
      </c>
      <c r="C272" s="23">
        <v>3</v>
      </c>
      <c r="D272" s="23" t="str">
        <f t="shared" si="4"/>
        <v>3. 10%-19.9%</v>
      </c>
      <c r="E272" s="35">
        <f>VLOOKUP(A272,PovData!$P$1:$Q$501,2,FALSE)</f>
        <v>67</v>
      </c>
      <c r="F272" s="37">
        <v>4163</v>
      </c>
    </row>
    <row r="273" spans="1:6">
      <c r="A273" s="23">
        <v>35005001002</v>
      </c>
      <c r="B273" s="23">
        <v>0.13</v>
      </c>
      <c r="C273" s="23">
        <v>3</v>
      </c>
      <c r="D273" s="23" t="str">
        <f t="shared" si="4"/>
        <v>3. 10%-19.9%</v>
      </c>
      <c r="E273" s="35">
        <f>VLOOKUP(A273,PovData!$P$1:$Q$501,2,FALSE)</f>
        <v>153</v>
      </c>
      <c r="F273" s="37">
        <v>4186</v>
      </c>
    </row>
    <row r="274" spans="1:6">
      <c r="A274" s="23">
        <v>35013001103</v>
      </c>
      <c r="B274" s="23">
        <v>0.17699999999999999</v>
      </c>
      <c r="C274" s="23">
        <v>3</v>
      </c>
      <c r="D274" s="23" t="str">
        <f t="shared" si="4"/>
        <v>3. 10%-19.9%</v>
      </c>
      <c r="E274" s="35">
        <f>VLOOKUP(A274,PovData!$P$1:$Q$501,2,FALSE)</f>
        <v>99</v>
      </c>
      <c r="F274" s="37">
        <v>4189</v>
      </c>
    </row>
    <row r="275" spans="1:6">
      <c r="A275" s="23">
        <v>35053978100</v>
      </c>
      <c r="B275" s="23">
        <v>0.218</v>
      </c>
      <c r="C275" s="23">
        <v>4</v>
      </c>
      <c r="D275" s="23" t="str">
        <f t="shared" si="4"/>
        <v>4. 20%-29.9%</v>
      </c>
      <c r="E275" s="35">
        <f>VLOOKUP(A275,PovData!$P$1:$Q$501,2,FALSE)</f>
        <v>40</v>
      </c>
      <c r="F275" s="37">
        <v>4194</v>
      </c>
    </row>
    <row r="276" spans="1:6">
      <c r="A276" s="23">
        <v>35043010719</v>
      </c>
      <c r="B276" s="23">
        <v>0.13700000000000001</v>
      </c>
      <c r="C276" s="23">
        <v>3</v>
      </c>
      <c r="D276" s="23" t="str">
        <f t="shared" si="4"/>
        <v>3. 10%-19.9%</v>
      </c>
      <c r="E276" s="35">
        <f>VLOOKUP(A276,PovData!$P$1:$Q$501,2,FALSE)</f>
        <v>45</v>
      </c>
      <c r="F276" s="37">
        <v>4216</v>
      </c>
    </row>
    <row r="277" spans="1:6">
      <c r="A277" s="23">
        <v>35041000300</v>
      </c>
      <c r="B277" s="23">
        <v>0.152</v>
      </c>
      <c r="C277" s="23">
        <v>3</v>
      </c>
      <c r="D277" s="23" t="str">
        <f t="shared" si="4"/>
        <v>3. 10%-19.9%</v>
      </c>
      <c r="E277" s="35">
        <f>VLOOKUP(A277,PovData!$P$1:$Q$501,2,FALSE)</f>
        <v>121</v>
      </c>
      <c r="F277" s="37">
        <v>4217</v>
      </c>
    </row>
    <row r="278" spans="1:6">
      <c r="A278" s="23">
        <v>35009000201</v>
      </c>
      <c r="B278" s="23">
        <v>0.20100000000000001</v>
      </c>
      <c r="C278" s="23">
        <v>4</v>
      </c>
      <c r="D278" s="23" t="str">
        <f t="shared" si="4"/>
        <v>4. 20%-29.9%</v>
      </c>
      <c r="E278" s="35">
        <f>VLOOKUP(A278,PovData!$P$1:$Q$501,2,FALSE)</f>
        <v>266</v>
      </c>
      <c r="F278" s="37">
        <v>4223</v>
      </c>
    </row>
    <row r="279" spans="1:6">
      <c r="A279" s="23">
        <v>35009000603</v>
      </c>
      <c r="B279" s="23">
        <v>0.219</v>
      </c>
      <c r="C279" s="23">
        <v>4</v>
      </c>
      <c r="D279" s="23" t="str">
        <f t="shared" si="4"/>
        <v>4. 20%-29.9%</v>
      </c>
      <c r="E279" s="35">
        <f>VLOOKUP(A279,PovData!$P$1:$Q$501,2,FALSE)</f>
        <v>217</v>
      </c>
      <c r="F279" s="37">
        <v>4223</v>
      </c>
    </row>
    <row r="280" spans="1:6">
      <c r="A280" s="23">
        <v>35031943902</v>
      </c>
      <c r="B280" s="23">
        <v>0.42199999999999999</v>
      </c>
      <c r="C280" s="23">
        <v>6</v>
      </c>
      <c r="D280" s="23" t="str">
        <f t="shared" si="4"/>
        <v>6. 40% or more</v>
      </c>
      <c r="E280" s="35">
        <f>VLOOKUP(A280,PovData!$P$1:$Q$501,2,FALSE)</f>
        <v>270</v>
      </c>
      <c r="F280" s="37">
        <v>4232</v>
      </c>
    </row>
    <row r="281" spans="1:6">
      <c r="A281" s="23">
        <v>35029000200</v>
      </c>
      <c r="B281" s="23">
        <v>0.27600000000000002</v>
      </c>
      <c r="C281" s="23">
        <v>4</v>
      </c>
      <c r="D281" s="23" t="str">
        <f t="shared" si="4"/>
        <v>4. 20%-29.9%</v>
      </c>
      <c r="E281" s="35">
        <f>VLOOKUP(A281,PovData!$P$1:$Q$501,2,FALSE)</f>
        <v>216</v>
      </c>
      <c r="F281" s="37">
        <v>4240</v>
      </c>
    </row>
    <row r="282" spans="1:6">
      <c r="A282" s="23">
        <v>35001003715</v>
      </c>
      <c r="B282" s="23">
        <v>3.5999999999999997E-2</v>
      </c>
      <c r="C282" s="23">
        <v>1</v>
      </c>
      <c r="D282" s="23" t="str">
        <f t="shared" si="4"/>
        <v>1. &lt;5%</v>
      </c>
      <c r="E282" s="35">
        <f>VLOOKUP(A282,PovData!$P$1:$Q$501,2,FALSE)</f>
        <v>73</v>
      </c>
      <c r="F282" s="37">
        <v>4244</v>
      </c>
    </row>
    <row r="283" spans="1:6">
      <c r="A283" s="23">
        <v>35001000125</v>
      </c>
      <c r="B283" s="23">
        <v>4.2000000000000003E-2</v>
      </c>
      <c r="C283" s="23">
        <v>1</v>
      </c>
      <c r="D283" s="23" t="str">
        <f t="shared" si="4"/>
        <v>1. &lt;5%</v>
      </c>
      <c r="E283" s="35">
        <f>VLOOKUP(A283,PovData!$P$1:$Q$501,2,FALSE)</f>
        <v>43</v>
      </c>
      <c r="F283" s="37">
        <v>4255</v>
      </c>
    </row>
    <row r="284" spans="1:6">
      <c r="A284" s="23">
        <v>35045000707</v>
      </c>
      <c r="B284" s="23">
        <v>0.123</v>
      </c>
      <c r="C284" s="23">
        <v>3</v>
      </c>
      <c r="D284" s="23" t="str">
        <f t="shared" si="4"/>
        <v>3. 10%-19.9%</v>
      </c>
      <c r="E284" s="35">
        <f>VLOOKUP(A284,PovData!$P$1:$Q$501,2,FALSE)</f>
        <v>79</v>
      </c>
      <c r="F284" s="37">
        <v>4261</v>
      </c>
    </row>
    <row r="285" spans="1:6">
      <c r="A285" s="23">
        <v>35045000201</v>
      </c>
      <c r="B285" s="23">
        <v>8.2000000000000003E-2</v>
      </c>
      <c r="C285" s="23">
        <v>2</v>
      </c>
      <c r="D285" s="23" t="str">
        <f t="shared" si="4"/>
        <v>2. 5% to 9.9%</v>
      </c>
      <c r="E285" s="35">
        <f>VLOOKUP(A285,PovData!$P$1:$Q$501,2,FALSE)</f>
        <v>60</v>
      </c>
      <c r="F285" s="37">
        <v>4272</v>
      </c>
    </row>
    <row r="286" spans="1:6">
      <c r="A286" s="23">
        <v>35029000500</v>
      </c>
      <c r="B286" s="23">
        <v>0.34899999999999998</v>
      </c>
      <c r="C286" s="23">
        <v>5</v>
      </c>
      <c r="D286" s="23" t="str">
        <f t="shared" si="4"/>
        <v>5. 30%-39.9%</v>
      </c>
      <c r="E286" s="35">
        <f>VLOOKUP(A286,PovData!$P$1:$Q$501,2,FALSE)</f>
        <v>177</v>
      </c>
      <c r="F286" s="37">
        <v>4273</v>
      </c>
    </row>
    <row r="287" spans="1:6">
      <c r="A287" s="23">
        <v>35043010602</v>
      </c>
      <c r="B287" s="23">
        <v>3.4000000000000002E-2</v>
      </c>
      <c r="C287" s="23">
        <v>1</v>
      </c>
      <c r="D287" s="23" t="str">
        <f t="shared" si="4"/>
        <v>1. &lt;5%</v>
      </c>
      <c r="E287" s="35">
        <f>VLOOKUP(A287,PovData!$P$1:$Q$501,2,FALSE)</f>
        <v>32</v>
      </c>
      <c r="F287" s="37">
        <v>4274</v>
      </c>
    </row>
    <row r="288" spans="1:6">
      <c r="A288" s="23">
        <v>35047957800</v>
      </c>
      <c r="B288" s="23">
        <v>0.34499999999999997</v>
      </c>
      <c r="C288" s="23">
        <v>5</v>
      </c>
      <c r="D288" s="23" t="str">
        <f t="shared" si="4"/>
        <v>5. 30%-39.9%</v>
      </c>
      <c r="E288" s="35">
        <f>VLOOKUP(A288,PovData!$P$1:$Q$501,2,FALSE)</f>
        <v>56</v>
      </c>
      <c r="F288" s="37">
        <v>4281</v>
      </c>
    </row>
    <row r="289" spans="1:6">
      <c r="A289" s="23">
        <v>35025000300</v>
      </c>
      <c r="B289" s="23">
        <v>0.32</v>
      </c>
      <c r="C289" s="23">
        <v>5</v>
      </c>
      <c r="D289" s="23" t="str">
        <f t="shared" si="4"/>
        <v>5. 30%-39.9%</v>
      </c>
      <c r="E289" s="35">
        <f>VLOOKUP(A289,PovData!$P$1:$Q$501,2,FALSE)</f>
        <v>231</v>
      </c>
      <c r="F289" s="37">
        <v>4316</v>
      </c>
    </row>
    <row r="290" spans="1:6">
      <c r="A290" s="23">
        <v>35001000712</v>
      </c>
      <c r="B290" s="23">
        <v>0.159</v>
      </c>
      <c r="C290" s="23">
        <v>3</v>
      </c>
      <c r="D290" s="23" t="str">
        <f t="shared" si="4"/>
        <v>3. 10%-19.9%</v>
      </c>
      <c r="E290" s="35">
        <f>VLOOKUP(A290,PovData!$P$1:$Q$501,2,FALSE)</f>
        <v>86</v>
      </c>
      <c r="F290" s="37">
        <v>4329</v>
      </c>
    </row>
    <row r="291" spans="1:6">
      <c r="A291" s="23">
        <v>35047957400</v>
      </c>
      <c r="B291" s="23">
        <v>0.33400000000000002</v>
      </c>
      <c r="C291" s="23">
        <v>5</v>
      </c>
      <c r="D291" s="23" t="str">
        <f t="shared" si="4"/>
        <v>5. 30%-39.9%</v>
      </c>
      <c r="E291" s="35">
        <f>VLOOKUP(A291,PovData!$P$1:$Q$501,2,FALSE)</f>
        <v>37</v>
      </c>
      <c r="F291" s="37">
        <v>4351</v>
      </c>
    </row>
    <row r="292" spans="1:6">
      <c r="A292" s="23">
        <v>35039940800</v>
      </c>
      <c r="B292" s="23">
        <v>0.19800000000000001</v>
      </c>
      <c r="C292" s="23">
        <v>3</v>
      </c>
      <c r="D292" s="23" t="str">
        <f t="shared" si="4"/>
        <v>3. 10%-19.9%</v>
      </c>
      <c r="E292" s="35">
        <f>VLOOKUP(A292,PovData!$P$1:$Q$501,2,FALSE)</f>
        <v>45</v>
      </c>
      <c r="F292" s="37">
        <v>4360</v>
      </c>
    </row>
    <row r="293" spans="1:6">
      <c r="A293" s="23">
        <v>35013001000</v>
      </c>
      <c r="B293" s="23">
        <v>0.63500000000000001</v>
      </c>
      <c r="C293" s="23">
        <v>6</v>
      </c>
      <c r="D293" s="23" t="str">
        <f t="shared" si="4"/>
        <v>6. 40% or more</v>
      </c>
      <c r="E293" s="35">
        <f>VLOOKUP(A293,PovData!$P$1:$Q$501,2,FALSE)</f>
        <v>41</v>
      </c>
      <c r="F293" s="37">
        <v>4369</v>
      </c>
    </row>
    <row r="294" spans="1:6">
      <c r="A294" s="23">
        <v>35001000604</v>
      </c>
      <c r="B294" s="23">
        <v>0.26</v>
      </c>
      <c r="C294" s="23">
        <v>4</v>
      </c>
      <c r="D294" s="23" t="str">
        <f t="shared" si="4"/>
        <v>4. 20%-29.9%</v>
      </c>
      <c r="E294" s="35">
        <f>VLOOKUP(A294,PovData!$P$1:$Q$501,2,FALSE)</f>
        <v>309</v>
      </c>
      <c r="F294" s="37">
        <v>4371</v>
      </c>
    </row>
    <row r="295" spans="1:6">
      <c r="A295" s="23">
        <v>35001000904</v>
      </c>
      <c r="B295" s="23">
        <v>0.27300000000000002</v>
      </c>
      <c r="C295" s="23">
        <v>4</v>
      </c>
      <c r="D295" s="23" t="str">
        <f t="shared" si="4"/>
        <v>4. 20%-29.9%</v>
      </c>
      <c r="E295" s="35">
        <f>VLOOKUP(A295,PovData!$P$1:$Q$501,2,FALSE)</f>
        <v>100</v>
      </c>
      <c r="F295" s="37">
        <v>4380</v>
      </c>
    </row>
    <row r="296" spans="1:6">
      <c r="A296" s="23">
        <v>35049010311</v>
      </c>
      <c r="B296" s="23">
        <v>0.04</v>
      </c>
      <c r="C296" s="23">
        <v>1</v>
      </c>
      <c r="D296" s="23" t="str">
        <f t="shared" si="4"/>
        <v>1. &lt;5%</v>
      </c>
      <c r="E296" s="35">
        <f>VLOOKUP(A296,PovData!$P$1:$Q$501,2,FALSE)</f>
        <v>28</v>
      </c>
      <c r="F296" s="37">
        <v>4380</v>
      </c>
    </row>
    <row r="297" spans="1:6">
      <c r="A297" s="23">
        <v>35019961600</v>
      </c>
      <c r="B297" s="23">
        <v>0.14499999999999999</v>
      </c>
      <c r="C297" s="23">
        <v>3</v>
      </c>
      <c r="D297" s="23" t="str">
        <f t="shared" si="4"/>
        <v>3. 10%-19.9%</v>
      </c>
      <c r="E297" s="35">
        <f>VLOOKUP(A297,PovData!$P$1:$Q$501,2,FALSE)</f>
        <v>79</v>
      </c>
      <c r="F297" s="37">
        <v>4381</v>
      </c>
    </row>
    <row r="298" spans="1:6">
      <c r="A298" s="23">
        <v>35009000202</v>
      </c>
      <c r="B298" s="23">
        <v>0.26700000000000002</v>
      </c>
      <c r="C298" s="23">
        <v>4</v>
      </c>
      <c r="D298" s="23" t="str">
        <f t="shared" si="4"/>
        <v>4. 20%-29.9%</v>
      </c>
      <c r="E298" s="35">
        <f>VLOOKUP(A298,PovData!$P$1:$Q$501,2,FALSE)</f>
        <v>224</v>
      </c>
      <c r="F298" s="37">
        <v>4388</v>
      </c>
    </row>
    <row r="299" spans="1:6">
      <c r="A299" s="23">
        <v>35005000700</v>
      </c>
      <c r="B299" s="23">
        <v>0.17799999999999999</v>
      </c>
      <c r="C299" s="23">
        <v>3</v>
      </c>
      <c r="D299" s="23" t="str">
        <f t="shared" si="4"/>
        <v>3. 10%-19.9%</v>
      </c>
      <c r="E299" s="35">
        <f>VLOOKUP(A299,PovData!$P$1:$Q$501,2,FALSE)</f>
        <v>278</v>
      </c>
      <c r="F299" s="37">
        <v>4392</v>
      </c>
    </row>
    <row r="300" spans="1:6">
      <c r="A300" s="23">
        <v>35001004749</v>
      </c>
      <c r="B300" s="23">
        <v>0.30099999999999999</v>
      </c>
      <c r="C300" s="23">
        <v>5</v>
      </c>
      <c r="D300" s="23" t="str">
        <f t="shared" si="4"/>
        <v>5. 30%-39.9%</v>
      </c>
      <c r="E300" s="35">
        <f>VLOOKUP(A300,PovData!$P$1:$Q$501,2,FALSE)</f>
        <v>106</v>
      </c>
      <c r="F300" s="37">
        <v>4410</v>
      </c>
    </row>
    <row r="301" spans="1:6">
      <c r="A301" s="23">
        <v>35045000610</v>
      </c>
      <c r="B301" s="23">
        <v>0.224</v>
      </c>
      <c r="C301" s="23">
        <v>4</v>
      </c>
      <c r="D301" s="23" t="str">
        <f t="shared" si="4"/>
        <v>4. 20%-29.9%</v>
      </c>
      <c r="E301" s="35">
        <f>VLOOKUP(A301,PovData!$P$1:$Q$501,2,FALSE)</f>
        <v>42</v>
      </c>
      <c r="F301" s="37">
        <v>4412</v>
      </c>
    </row>
    <row r="302" spans="1:6">
      <c r="A302" s="23">
        <v>35001000401</v>
      </c>
      <c r="B302" s="23">
        <v>0.13200000000000001</v>
      </c>
      <c r="C302" s="23">
        <v>3</v>
      </c>
      <c r="D302" s="23" t="str">
        <f t="shared" si="4"/>
        <v>3. 10%-19.9%</v>
      </c>
      <c r="E302" s="35">
        <f>VLOOKUP(A302,PovData!$P$1:$Q$501,2,FALSE)</f>
        <v>56</v>
      </c>
      <c r="F302" s="37">
        <v>4430</v>
      </c>
    </row>
    <row r="303" spans="1:6">
      <c r="A303" s="23">
        <v>35001004602</v>
      </c>
      <c r="B303" s="23">
        <v>0.18099999999999999</v>
      </c>
      <c r="C303" s="23">
        <v>3</v>
      </c>
      <c r="D303" s="23" t="str">
        <f t="shared" si="4"/>
        <v>3. 10%-19.9%</v>
      </c>
      <c r="E303" s="35">
        <f>VLOOKUP(A303,PovData!$P$1:$Q$501,2,FALSE)</f>
        <v>102</v>
      </c>
      <c r="F303" s="37">
        <v>4457</v>
      </c>
    </row>
    <row r="304" spans="1:6">
      <c r="A304" s="23">
        <v>35009000602</v>
      </c>
      <c r="B304" s="23">
        <v>5.5E-2</v>
      </c>
      <c r="C304" s="23">
        <v>2</v>
      </c>
      <c r="D304" s="23" t="str">
        <f t="shared" si="4"/>
        <v>2. 5% to 9.9%</v>
      </c>
      <c r="E304" s="35">
        <f>VLOOKUP(A304,PovData!$P$1:$Q$501,2,FALSE)</f>
        <v>147</v>
      </c>
      <c r="F304" s="37">
        <v>4477</v>
      </c>
    </row>
    <row r="305" spans="1:6">
      <c r="A305" s="23">
        <v>35001000711</v>
      </c>
      <c r="B305" s="23">
        <v>0.17</v>
      </c>
      <c r="C305" s="23">
        <v>3</v>
      </c>
      <c r="D305" s="23" t="str">
        <f t="shared" si="4"/>
        <v>3. 10%-19.9%</v>
      </c>
      <c r="E305" s="35">
        <f>VLOOKUP(A305,PovData!$P$1:$Q$501,2,FALSE)</f>
        <v>52</v>
      </c>
      <c r="F305" s="37">
        <v>4491</v>
      </c>
    </row>
    <row r="306" spans="1:6">
      <c r="A306" s="23">
        <v>35033955200</v>
      </c>
      <c r="B306" s="23">
        <v>0.193</v>
      </c>
      <c r="C306" s="23">
        <v>3</v>
      </c>
      <c r="D306" s="23" t="str">
        <f t="shared" si="4"/>
        <v>3. 10%-19.9%</v>
      </c>
      <c r="E306" s="35">
        <f>VLOOKUP(A306,PovData!$P$1:$Q$501,2,FALSE)</f>
        <v>18</v>
      </c>
      <c r="F306" s="37">
        <v>4505</v>
      </c>
    </row>
    <row r="307" spans="1:6">
      <c r="A307" s="23">
        <v>35013001205</v>
      </c>
      <c r="B307" s="23">
        <v>0.13</v>
      </c>
      <c r="C307" s="23">
        <v>3</v>
      </c>
      <c r="D307" s="23" t="str">
        <f t="shared" si="4"/>
        <v>3. 10%-19.9%</v>
      </c>
      <c r="E307" s="35">
        <f>VLOOKUP(A307,PovData!$P$1:$Q$501,2,FALSE)</f>
        <v>128</v>
      </c>
      <c r="F307" s="37">
        <v>4510</v>
      </c>
    </row>
    <row r="308" spans="1:6">
      <c r="A308" s="23">
        <v>35013001203</v>
      </c>
      <c r="B308" s="23">
        <v>0.28199999999999997</v>
      </c>
      <c r="C308" s="23">
        <v>4</v>
      </c>
      <c r="D308" s="23" t="str">
        <f t="shared" si="4"/>
        <v>4. 20%-29.9%</v>
      </c>
      <c r="E308" s="35">
        <f>VLOOKUP(A308,PovData!$P$1:$Q$501,2,FALSE)</f>
        <v>130</v>
      </c>
      <c r="F308" s="37">
        <v>4516</v>
      </c>
    </row>
    <row r="309" spans="1:6">
      <c r="A309" s="23">
        <v>35045000708</v>
      </c>
      <c r="B309" s="23">
        <v>0.25</v>
      </c>
      <c r="C309" s="23">
        <v>4</v>
      </c>
      <c r="D309" s="23" t="str">
        <f t="shared" si="4"/>
        <v>4. 20%-29.9%</v>
      </c>
      <c r="E309" s="35">
        <f>VLOOKUP(A309,PovData!$P$1:$Q$501,2,FALSE)</f>
        <v>87</v>
      </c>
      <c r="F309" s="37">
        <v>4530</v>
      </c>
    </row>
    <row r="310" spans="1:6">
      <c r="A310" s="23">
        <v>35001003807</v>
      </c>
      <c r="B310" s="23">
        <v>0.1</v>
      </c>
      <c r="C310" s="23">
        <v>3</v>
      </c>
      <c r="D310" s="23" t="str">
        <f t="shared" si="4"/>
        <v>3. 10%-19.9%</v>
      </c>
      <c r="E310" s="35">
        <f>VLOOKUP(A310,PovData!$P$1:$Q$501,2,FALSE)</f>
        <v>42</v>
      </c>
      <c r="F310" s="37">
        <v>4539</v>
      </c>
    </row>
    <row r="311" spans="1:6">
      <c r="A311" s="23">
        <v>35001003728</v>
      </c>
      <c r="B311" s="23">
        <v>0.125</v>
      </c>
      <c r="C311" s="23">
        <v>3</v>
      </c>
      <c r="D311" s="23" t="str">
        <f t="shared" si="4"/>
        <v>3. 10%-19.9%</v>
      </c>
      <c r="E311" s="35">
        <f>VLOOKUP(A311,PovData!$P$1:$Q$501,2,FALSE)</f>
        <v>82</v>
      </c>
      <c r="F311" s="37">
        <v>4549</v>
      </c>
    </row>
    <row r="312" spans="1:6">
      <c r="A312" s="23">
        <v>35061971000</v>
      </c>
      <c r="B312" s="23">
        <v>0.189</v>
      </c>
      <c r="C312" s="23">
        <v>3</v>
      </c>
      <c r="D312" s="23" t="str">
        <f t="shared" si="4"/>
        <v>3. 10%-19.9%</v>
      </c>
      <c r="E312" s="35">
        <f>VLOOKUP(A312,PovData!$P$1:$Q$501,2,FALSE)</f>
        <v>82</v>
      </c>
      <c r="F312" s="37">
        <v>4597</v>
      </c>
    </row>
    <row r="313" spans="1:6">
      <c r="A313" s="23">
        <v>35061970901</v>
      </c>
      <c r="B313" s="23">
        <v>0.20300000000000001</v>
      </c>
      <c r="C313" s="23">
        <v>4</v>
      </c>
      <c r="D313" s="23" t="str">
        <f t="shared" si="4"/>
        <v>4. 20%-29.9%</v>
      </c>
      <c r="E313" s="35">
        <f>VLOOKUP(A313,PovData!$P$1:$Q$501,2,FALSE)</f>
        <v>110</v>
      </c>
      <c r="F313" s="37">
        <v>4602</v>
      </c>
    </row>
    <row r="314" spans="1:6">
      <c r="A314" s="23">
        <v>35039000400</v>
      </c>
      <c r="B314" s="23">
        <v>0.217</v>
      </c>
      <c r="C314" s="23">
        <v>4</v>
      </c>
      <c r="D314" s="23" t="str">
        <f t="shared" si="4"/>
        <v>4. 20%-29.9%</v>
      </c>
      <c r="E314" s="35">
        <f>VLOOKUP(A314,PovData!$P$1:$Q$501,2,FALSE)</f>
        <v>34</v>
      </c>
      <c r="F314" s="37">
        <v>4615</v>
      </c>
    </row>
    <row r="315" spans="1:6">
      <c r="A315" s="23">
        <v>35043010601</v>
      </c>
      <c r="B315" s="23">
        <v>7.3999999999999996E-2</v>
      </c>
      <c r="C315" s="23">
        <v>2</v>
      </c>
      <c r="D315" s="23" t="str">
        <f t="shared" si="4"/>
        <v>2. 5% to 9.9%</v>
      </c>
      <c r="E315" s="35">
        <f>VLOOKUP(A315,PovData!$P$1:$Q$501,2,FALSE)</f>
        <v>42</v>
      </c>
      <c r="F315" s="37">
        <v>4625</v>
      </c>
    </row>
    <row r="316" spans="1:6">
      <c r="A316" s="23">
        <v>35041000100</v>
      </c>
      <c r="B316" s="23">
        <v>0.30099999999999999</v>
      </c>
      <c r="C316" s="23">
        <v>5</v>
      </c>
      <c r="D316" s="23" t="str">
        <f t="shared" si="4"/>
        <v>5. 30%-39.9%</v>
      </c>
      <c r="E316" s="35">
        <f>VLOOKUP(A316,PovData!$P$1:$Q$501,2,FALSE)</f>
        <v>227</v>
      </c>
      <c r="F316" s="37">
        <v>4630</v>
      </c>
    </row>
    <row r="317" spans="1:6">
      <c r="A317" s="23">
        <v>35001003400</v>
      </c>
      <c r="B317" s="23">
        <v>0.41299999999999998</v>
      </c>
      <c r="C317" s="23">
        <v>6</v>
      </c>
      <c r="D317" s="23" t="str">
        <f t="shared" si="4"/>
        <v>6. 40% or more</v>
      </c>
      <c r="E317" s="35">
        <f>VLOOKUP(A317,PovData!$P$1:$Q$501,2,FALSE)</f>
        <v>243</v>
      </c>
      <c r="F317" s="37">
        <v>4670</v>
      </c>
    </row>
    <row r="318" spans="1:6">
      <c r="A318" s="23">
        <v>35025001003</v>
      </c>
      <c r="B318" s="23">
        <v>0.114</v>
      </c>
      <c r="C318" s="23">
        <v>3</v>
      </c>
      <c r="D318" s="23" t="str">
        <f t="shared" si="4"/>
        <v>3. 10%-19.9%</v>
      </c>
      <c r="E318" s="35">
        <f>VLOOKUP(A318,PovData!$P$1:$Q$501,2,FALSE)</f>
        <v>230</v>
      </c>
      <c r="F318" s="37">
        <v>4681</v>
      </c>
    </row>
    <row r="319" spans="1:6">
      <c r="A319" s="23">
        <v>35005001001</v>
      </c>
      <c r="B319" s="23">
        <v>7.4999999999999997E-2</v>
      </c>
      <c r="C319" s="23">
        <v>2</v>
      </c>
      <c r="D319" s="23" t="str">
        <f t="shared" si="4"/>
        <v>2. 5% to 9.9%</v>
      </c>
      <c r="E319" s="35">
        <f>VLOOKUP(A319,PovData!$P$1:$Q$501,2,FALSE)</f>
        <v>225</v>
      </c>
      <c r="F319" s="37">
        <v>4710</v>
      </c>
    </row>
    <row r="320" spans="1:6">
      <c r="A320" s="23">
        <v>35049010312</v>
      </c>
      <c r="B320" s="23">
        <v>0.15</v>
      </c>
      <c r="C320" s="23">
        <v>3</v>
      </c>
      <c r="D320" s="23" t="str">
        <f t="shared" si="4"/>
        <v>3. 10%-19.9%</v>
      </c>
      <c r="E320" s="35">
        <f>VLOOKUP(A320,PovData!$P$1:$Q$501,2,FALSE)</f>
        <v>37</v>
      </c>
      <c r="F320" s="37">
        <v>4714</v>
      </c>
    </row>
    <row r="321" spans="1:6">
      <c r="A321" s="23">
        <v>35001003725</v>
      </c>
      <c r="B321" s="23">
        <v>0.107</v>
      </c>
      <c r="C321" s="23">
        <v>3</v>
      </c>
      <c r="D321" s="23" t="str">
        <f t="shared" si="4"/>
        <v>3. 10%-19.9%</v>
      </c>
      <c r="E321" s="35">
        <f>VLOOKUP(A321,PovData!$P$1:$Q$501,2,FALSE)</f>
        <v>55</v>
      </c>
      <c r="F321" s="37">
        <v>4719</v>
      </c>
    </row>
    <row r="322" spans="1:6">
      <c r="A322" s="23">
        <v>35005000400</v>
      </c>
      <c r="B322" s="23">
        <v>0.24199999999999999</v>
      </c>
      <c r="C322" s="23">
        <v>4</v>
      </c>
      <c r="D322" s="23" t="str">
        <f t="shared" ref="D322:D385" si="5">VLOOKUP(C322,$J$2:$L$7,3,FALSE)</f>
        <v>4. 20%-29.9%</v>
      </c>
      <c r="E322" s="35">
        <f>VLOOKUP(A322,PovData!$P$1:$Q$501,2,FALSE)</f>
        <v>201</v>
      </c>
      <c r="F322" s="37">
        <v>4721</v>
      </c>
    </row>
    <row r="323" spans="1:6">
      <c r="A323" s="23">
        <v>35001000502</v>
      </c>
      <c r="B323" s="23">
        <v>0.255</v>
      </c>
      <c r="C323" s="23">
        <v>4</v>
      </c>
      <c r="D323" s="23" t="str">
        <f t="shared" si="5"/>
        <v>4. 20%-29.9%</v>
      </c>
      <c r="E323" s="35">
        <f>VLOOKUP(A323,PovData!$P$1:$Q$501,2,FALSE)</f>
        <v>76</v>
      </c>
      <c r="F323" s="37">
        <v>4734</v>
      </c>
    </row>
    <row r="324" spans="1:6">
      <c r="A324" s="23">
        <v>35001001300</v>
      </c>
      <c r="B324" s="23">
        <v>0.34699999999999998</v>
      </c>
      <c r="C324" s="23">
        <v>5</v>
      </c>
      <c r="D324" s="23" t="str">
        <f t="shared" si="5"/>
        <v>5. 30%-39.9%</v>
      </c>
      <c r="E324" s="35">
        <f>VLOOKUP(A324,PovData!$P$1:$Q$501,2,FALSE)</f>
        <v>151</v>
      </c>
      <c r="F324" s="37">
        <v>4742</v>
      </c>
    </row>
    <row r="325" spans="1:6">
      <c r="A325" s="23">
        <v>35001000129</v>
      </c>
      <c r="B325" s="23">
        <v>0.161</v>
      </c>
      <c r="C325" s="23">
        <v>3</v>
      </c>
      <c r="D325" s="23" t="str">
        <f t="shared" si="5"/>
        <v>3. 10%-19.9%</v>
      </c>
      <c r="E325" s="35">
        <f>VLOOKUP(A325,PovData!$P$1:$Q$501,2,FALSE)</f>
        <v>68</v>
      </c>
      <c r="F325" s="37">
        <v>4744</v>
      </c>
    </row>
    <row r="326" spans="1:6">
      <c r="A326" s="23">
        <v>35061970101</v>
      </c>
      <c r="B326" s="23">
        <v>0.375</v>
      </c>
      <c r="C326" s="23">
        <v>5</v>
      </c>
      <c r="D326" s="23" t="str">
        <f t="shared" si="5"/>
        <v>5. 30%-39.9%</v>
      </c>
      <c r="E326" s="35">
        <f>VLOOKUP(A326,PovData!$P$1:$Q$501,2,FALSE)</f>
        <v>130</v>
      </c>
      <c r="F326" s="37">
        <v>4755</v>
      </c>
    </row>
    <row r="327" spans="1:6">
      <c r="A327" s="23">
        <v>35043940500</v>
      </c>
      <c r="B327" s="23">
        <v>0.23899999999999999</v>
      </c>
      <c r="C327" s="23">
        <v>4</v>
      </c>
      <c r="D327" s="23" t="str">
        <f t="shared" si="5"/>
        <v>4. 20%-29.9%</v>
      </c>
      <c r="E327" s="35">
        <f>VLOOKUP(A327,PovData!$P$1:$Q$501,2,FALSE)</f>
        <v>105</v>
      </c>
      <c r="F327" s="37">
        <v>4766</v>
      </c>
    </row>
    <row r="328" spans="1:6">
      <c r="A328" s="23">
        <v>35015000200</v>
      </c>
      <c r="B328" s="23">
        <v>8.5999999999999993E-2</v>
      </c>
      <c r="C328" s="23">
        <v>2</v>
      </c>
      <c r="D328" s="23" t="str">
        <f t="shared" si="5"/>
        <v>2. 5% to 9.9%</v>
      </c>
      <c r="E328" s="35">
        <f>VLOOKUP(A328,PovData!$P$1:$Q$501,2,FALSE)</f>
        <v>191</v>
      </c>
      <c r="F328" s="37">
        <v>4772</v>
      </c>
    </row>
    <row r="329" spans="1:6">
      <c r="A329" s="23">
        <v>35001000714</v>
      </c>
      <c r="B329" s="23">
        <v>8.4000000000000005E-2</v>
      </c>
      <c r="C329" s="23">
        <v>2</v>
      </c>
      <c r="D329" s="23" t="str">
        <f t="shared" si="5"/>
        <v>2. 5% to 9.9%</v>
      </c>
      <c r="E329" s="35">
        <f>VLOOKUP(A329,PovData!$P$1:$Q$501,2,FALSE)</f>
        <v>122</v>
      </c>
      <c r="F329" s="37">
        <v>4784</v>
      </c>
    </row>
    <row r="330" spans="1:6">
      <c r="A330" s="23">
        <v>35045943000</v>
      </c>
      <c r="B330" s="23">
        <v>0.28499999999999998</v>
      </c>
      <c r="C330" s="23">
        <v>4</v>
      </c>
      <c r="D330" s="23" t="str">
        <f t="shared" si="5"/>
        <v>4. 20%-29.9%</v>
      </c>
      <c r="E330" s="35">
        <f>VLOOKUP(A330,PovData!$P$1:$Q$501,2,FALSE)</f>
        <v>210</v>
      </c>
      <c r="F330" s="37">
        <v>4796</v>
      </c>
    </row>
    <row r="331" spans="1:6">
      <c r="A331" s="23">
        <v>35049010601</v>
      </c>
      <c r="B331" s="23">
        <v>7.3999999999999996E-2</v>
      </c>
      <c r="C331" s="23">
        <v>2</v>
      </c>
      <c r="D331" s="23" t="str">
        <f t="shared" si="5"/>
        <v>2. 5% to 9.9%</v>
      </c>
      <c r="E331" s="35">
        <f>VLOOKUP(A331,PovData!$P$1:$Q$501,2,FALSE)</f>
        <v>104</v>
      </c>
      <c r="F331" s="37">
        <v>4839</v>
      </c>
    </row>
    <row r="332" spans="1:6">
      <c r="A332" s="23">
        <v>35061970404</v>
      </c>
      <c r="B332" s="23">
        <v>0.16800000000000001</v>
      </c>
      <c r="C332" s="23">
        <v>3</v>
      </c>
      <c r="D332" s="23" t="str">
        <f t="shared" si="5"/>
        <v>3. 10%-19.9%</v>
      </c>
      <c r="E332" s="35">
        <f>VLOOKUP(A332,PovData!$P$1:$Q$501,2,FALSE)</f>
        <v>101</v>
      </c>
      <c r="F332" s="37">
        <v>4842</v>
      </c>
    </row>
    <row r="333" spans="1:6">
      <c r="A333" s="23">
        <v>35043010721</v>
      </c>
      <c r="B333" s="23">
        <v>0.14000000000000001</v>
      </c>
      <c r="C333" s="23">
        <v>3</v>
      </c>
      <c r="D333" s="23" t="str">
        <f t="shared" si="5"/>
        <v>3. 10%-19.9%</v>
      </c>
      <c r="E333" s="35">
        <f>VLOOKUP(A333,PovData!$P$1:$Q$501,2,FALSE)</f>
        <v>63</v>
      </c>
      <c r="F333" s="37">
        <v>4845</v>
      </c>
    </row>
    <row r="334" spans="1:6">
      <c r="A334" s="23">
        <v>35031943901</v>
      </c>
      <c r="B334" s="23">
        <v>0.35799999999999998</v>
      </c>
      <c r="C334" s="23">
        <v>5</v>
      </c>
      <c r="D334" s="23" t="str">
        <f t="shared" si="5"/>
        <v>5. 30%-39.9%</v>
      </c>
      <c r="E334" s="35">
        <f>VLOOKUP(A334,PovData!$P$1:$Q$501,2,FALSE)</f>
        <v>65</v>
      </c>
      <c r="F334" s="37">
        <v>4849</v>
      </c>
    </row>
    <row r="335" spans="1:6">
      <c r="A335" s="23">
        <v>35009000400</v>
      </c>
      <c r="B335" s="23">
        <v>0.42199999999999999</v>
      </c>
      <c r="C335" s="23">
        <v>6</v>
      </c>
      <c r="D335" s="23" t="str">
        <f t="shared" si="5"/>
        <v>6. 40% or more</v>
      </c>
      <c r="E335" s="35">
        <f>VLOOKUP(A335,PovData!$P$1:$Q$501,2,FALSE)</f>
        <v>231</v>
      </c>
      <c r="F335" s="37">
        <v>4874</v>
      </c>
    </row>
    <row r="336" spans="1:6">
      <c r="A336" s="23">
        <v>35015000402</v>
      </c>
      <c r="B336" s="23">
        <v>0.26100000000000001</v>
      </c>
      <c r="C336" s="23">
        <v>4</v>
      </c>
      <c r="D336" s="23" t="str">
        <f t="shared" si="5"/>
        <v>4. 20%-29.9%</v>
      </c>
      <c r="E336" s="35">
        <f>VLOOKUP(A336,PovData!$P$1:$Q$501,2,FALSE)</f>
        <v>231</v>
      </c>
      <c r="F336" s="37">
        <v>4876</v>
      </c>
    </row>
    <row r="337" spans="1:6">
      <c r="A337" s="23">
        <v>35045000202</v>
      </c>
      <c r="B337" s="23">
        <v>5.8999999999999997E-2</v>
      </c>
      <c r="C337" s="23">
        <v>2</v>
      </c>
      <c r="D337" s="23" t="str">
        <f t="shared" si="5"/>
        <v>2. 5% to 9.9%</v>
      </c>
      <c r="E337" s="35">
        <f>VLOOKUP(A337,PovData!$P$1:$Q$501,2,FALSE)</f>
        <v>145</v>
      </c>
      <c r="F337" s="37">
        <v>4892</v>
      </c>
    </row>
    <row r="338" spans="1:6">
      <c r="A338" s="23">
        <v>35025001100</v>
      </c>
      <c r="B338" s="23">
        <v>0.13800000000000001</v>
      </c>
      <c r="C338" s="23">
        <v>3</v>
      </c>
      <c r="D338" s="23" t="str">
        <f t="shared" si="5"/>
        <v>3. 10%-19.9%</v>
      </c>
      <c r="E338" s="35">
        <f>VLOOKUP(A338,PovData!$P$1:$Q$501,2,FALSE)</f>
        <v>119</v>
      </c>
      <c r="F338" s="37">
        <v>4893</v>
      </c>
    </row>
    <row r="339" spans="1:6">
      <c r="A339" s="23">
        <v>35001003738</v>
      </c>
      <c r="B339" s="23">
        <v>0.15</v>
      </c>
      <c r="C339" s="23">
        <v>3</v>
      </c>
      <c r="D339" s="23" t="str">
        <f t="shared" si="5"/>
        <v>3. 10%-19.9%</v>
      </c>
      <c r="E339" s="35">
        <f>VLOOKUP(A339,PovData!$P$1:$Q$501,2,FALSE)</f>
        <v>41</v>
      </c>
      <c r="F339" s="37">
        <v>4920</v>
      </c>
    </row>
    <row r="340" spans="1:6">
      <c r="A340" s="23">
        <v>35001003730</v>
      </c>
      <c r="B340" s="23">
        <v>2.3E-2</v>
      </c>
      <c r="C340" s="23">
        <v>1</v>
      </c>
      <c r="D340" s="23" t="str">
        <f t="shared" si="5"/>
        <v>1. &lt;5%</v>
      </c>
      <c r="E340" s="35">
        <f>VLOOKUP(A340,PovData!$P$1:$Q$501,2,FALSE)</f>
        <v>54</v>
      </c>
      <c r="F340" s="37">
        <v>4925</v>
      </c>
    </row>
    <row r="341" spans="1:6">
      <c r="A341" s="23">
        <v>35005000600</v>
      </c>
      <c r="B341" s="23">
        <v>0.36699999999999999</v>
      </c>
      <c r="C341" s="23">
        <v>5</v>
      </c>
      <c r="D341" s="23" t="str">
        <f t="shared" si="5"/>
        <v>5. 30%-39.9%</v>
      </c>
      <c r="E341" s="35">
        <f>VLOOKUP(A341,PovData!$P$1:$Q$501,2,FALSE)</f>
        <v>335</v>
      </c>
      <c r="F341" s="37">
        <v>4930</v>
      </c>
    </row>
    <row r="342" spans="1:6">
      <c r="A342" s="23">
        <v>35001003001</v>
      </c>
      <c r="B342" s="23">
        <v>0.189</v>
      </c>
      <c r="C342" s="23">
        <v>3</v>
      </c>
      <c r="D342" s="23" t="str">
        <f t="shared" si="5"/>
        <v>3. 10%-19.9%</v>
      </c>
      <c r="E342" s="35">
        <f>VLOOKUP(A342,PovData!$P$1:$Q$501,2,FALSE)</f>
        <v>64</v>
      </c>
      <c r="F342" s="37">
        <v>4951</v>
      </c>
    </row>
    <row r="343" spans="1:6">
      <c r="A343" s="23">
        <v>35013000104</v>
      </c>
      <c r="B343" s="23">
        <v>0.16200000000000001</v>
      </c>
      <c r="C343" s="23">
        <v>3</v>
      </c>
      <c r="D343" s="23" t="str">
        <f t="shared" si="5"/>
        <v>3. 10%-19.9%</v>
      </c>
      <c r="E343" s="35">
        <f>VLOOKUP(A343,PovData!$P$1:$Q$501,2,FALSE)</f>
        <v>141</v>
      </c>
      <c r="F343" s="37">
        <v>4969</v>
      </c>
    </row>
    <row r="344" spans="1:6">
      <c r="A344" s="23">
        <v>35045942900</v>
      </c>
      <c r="B344" s="23">
        <v>0.40600000000000003</v>
      </c>
      <c r="C344" s="23">
        <v>6</v>
      </c>
      <c r="D344" s="23" t="str">
        <f t="shared" si="5"/>
        <v>6. 40% or more</v>
      </c>
      <c r="E344" s="35">
        <f>VLOOKUP(A344,PovData!$P$1:$Q$501,2,FALSE)</f>
        <v>237</v>
      </c>
      <c r="F344" s="37">
        <v>4971</v>
      </c>
    </row>
    <row r="345" spans="1:6">
      <c r="A345" s="23">
        <v>35061970800</v>
      </c>
      <c r="B345" s="23">
        <v>0.22800000000000001</v>
      </c>
      <c r="C345" s="23">
        <v>4</v>
      </c>
      <c r="D345" s="23" t="str">
        <f t="shared" si="5"/>
        <v>4. 20%-29.9%</v>
      </c>
      <c r="E345" s="35">
        <f>VLOOKUP(A345,PovData!$P$1:$Q$501,2,FALSE)</f>
        <v>83</v>
      </c>
      <c r="F345" s="37">
        <v>4991</v>
      </c>
    </row>
    <row r="346" spans="1:6">
      <c r="A346" s="23">
        <v>35001001700</v>
      </c>
      <c r="B346" s="23">
        <v>0.28799999999999998</v>
      </c>
      <c r="C346" s="23">
        <v>4</v>
      </c>
      <c r="D346" s="23" t="str">
        <f t="shared" si="5"/>
        <v>4. 20%-29.9%</v>
      </c>
      <c r="E346" s="35">
        <f>VLOOKUP(A346,PovData!$P$1:$Q$501,2,FALSE)</f>
        <v>42</v>
      </c>
      <c r="F346" s="37">
        <v>5011</v>
      </c>
    </row>
    <row r="347" spans="1:6">
      <c r="A347" s="23">
        <v>35049010102</v>
      </c>
      <c r="B347" s="23">
        <v>0.21099999999999999</v>
      </c>
      <c r="C347" s="23">
        <v>4</v>
      </c>
      <c r="D347" s="23" t="str">
        <f t="shared" si="5"/>
        <v>4. 20%-29.9%</v>
      </c>
      <c r="E347" s="35">
        <f>VLOOKUP(A347,PovData!$P$1:$Q$501,2,FALSE)</f>
        <v>55</v>
      </c>
      <c r="F347" s="37">
        <v>5014</v>
      </c>
    </row>
    <row r="348" spans="1:6">
      <c r="A348" s="23">
        <v>35007950700</v>
      </c>
      <c r="B348" s="23">
        <v>0.23300000000000001</v>
      </c>
      <c r="C348" s="23">
        <v>4</v>
      </c>
      <c r="D348" s="23" t="str">
        <f t="shared" si="5"/>
        <v>4. 20%-29.9%</v>
      </c>
      <c r="E348" s="35">
        <f>VLOOKUP(A348,PovData!$P$1:$Q$501,2,FALSE)</f>
        <v>39</v>
      </c>
      <c r="F348" s="37">
        <v>5038</v>
      </c>
    </row>
    <row r="349" spans="1:6">
      <c r="A349" s="23">
        <v>35013000103</v>
      </c>
      <c r="B349" s="23">
        <v>0.375</v>
      </c>
      <c r="C349" s="23">
        <v>5</v>
      </c>
      <c r="D349" s="23" t="str">
        <f t="shared" si="5"/>
        <v>5. 30%-39.9%</v>
      </c>
      <c r="E349" s="35">
        <f>VLOOKUP(A349,PovData!$P$1:$Q$501,2,FALSE)</f>
        <v>134</v>
      </c>
      <c r="F349" s="37">
        <v>5050</v>
      </c>
    </row>
    <row r="350" spans="1:6">
      <c r="A350" s="23">
        <v>35001003712</v>
      </c>
      <c r="B350" s="23">
        <v>0.17399999999999999</v>
      </c>
      <c r="C350" s="23">
        <v>3</v>
      </c>
      <c r="D350" s="23" t="str">
        <f t="shared" si="5"/>
        <v>3. 10%-19.9%</v>
      </c>
      <c r="E350" s="35">
        <f>VLOOKUP(A350,PovData!$P$1:$Q$501,2,FALSE)</f>
        <v>129</v>
      </c>
      <c r="F350" s="37">
        <v>5084</v>
      </c>
    </row>
    <row r="351" spans="1:6">
      <c r="A351" s="23">
        <v>35013001104</v>
      </c>
      <c r="B351" s="23">
        <v>0.39200000000000002</v>
      </c>
      <c r="C351" s="23">
        <v>5</v>
      </c>
      <c r="D351" s="23" t="str">
        <f t="shared" si="5"/>
        <v>5. 30%-39.9%</v>
      </c>
      <c r="E351" s="35">
        <f>VLOOKUP(A351,PovData!$P$1:$Q$501,2,FALSE)</f>
        <v>206</v>
      </c>
      <c r="F351" s="37">
        <v>5084</v>
      </c>
    </row>
    <row r="352" spans="1:6">
      <c r="A352" s="23">
        <v>35001004001</v>
      </c>
      <c r="B352" s="23">
        <v>0.26700000000000002</v>
      </c>
      <c r="C352" s="23">
        <v>4</v>
      </c>
      <c r="D352" s="23" t="str">
        <f t="shared" si="5"/>
        <v>4. 20%-29.9%</v>
      </c>
      <c r="E352" s="35">
        <f>VLOOKUP(A352,PovData!$P$1:$Q$501,2,FALSE)</f>
        <v>204</v>
      </c>
      <c r="F352" s="37">
        <v>5085</v>
      </c>
    </row>
    <row r="353" spans="1:6">
      <c r="A353" s="23">
        <v>35001003707</v>
      </c>
      <c r="B353" s="23">
        <v>0.129</v>
      </c>
      <c r="C353" s="23">
        <v>3</v>
      </c>
      <c r="D353" s="23" t="str">
        <f t="shared" si="5"/>
        <v>3. 10%-19.9%</v>
      </c>
      <c r="E353" s="35">
        <f>VLOOKUP(A353,PovData!$P$1:$Q$501,2,FALSE)</f>
        <v>92</v>
      </c>
      <c r="F353" s="37">
        <v>5087</v>
      </c>
    </row>
    <row r="354" spans="1:6">
      <c r="A354" s="23">
        <v>35061970401</v>
      </c>
      <c r="B354" s="23">
        <v>9.8000000000000004E-2</v>
      </c>
      <c r="C354" s="23">
        <v>2</v>
      </c>
      <c r="D354" s="23" t="str">
        <f t="shared" si="5"/>
        <v>2. 5% to 9.9%</v>
      </c>
      <c r="E354" s="35">
        <f>VLOOKUP(A354,PovData!$P$1:$Q$501,2,FALSE)</f>
        <v>99</v>
      </c>
      <c r="F354" s="37">
        <v>5088</v>
      </c>
    </row>
    <row r="355" spans="1:6">
      <c r="A355" s="23">
        <v>35001000123</v>
      </c>
      <c r="B355" s="23">
        <v>0.105</v>
      </c>
      <c r="C355" s="23">
        <v>3</v>
      </c>
      <c r="D355" s="23" t="str">
        <f t="shared" si="5"/>
        <v>3. 10%-19.9%</v>
      </c>
      <c r="E355" s="35">
        <f>VLOOKUP(A355,PovData!$P$1:$Q$501,2,FALSE)</f>
        <v>79</v>
      </c>
      <c r="F355" s="37">
        <v>5104</v>
      </c>
    </row>
    <row r="356" spans="1:6">
      <c r="A356" s="23">
        <v>35009000100</v>
      </c>
      <c r="B356" s="23">
        <v>0.377</v>
      </c>
      <c r="C356" s="23">
        <v>5</v>
      </c>
      <c r="D356" s="23" t="str">
        <f t="shared" si="5"/>
        <v>5. 30%-39.9%</v>
      </c>
      <c r="E356" s="35">
        <f>VLOOKUP(A356,PovData!$P$1:$Q$501,2,FALSE)</f>
        <v>310</v>
      </c>
      <c r="F356" s="37">
        <v>5105</v>
      </c>
    </row>
    <row r="357" spans="1:6">
      <c r="A357" s="23">
        <v>35045000100</v>
      </c>
      <c r="B357" s="23">
        <v>0.311</v>
      </c>
      <c r="C357" s="23">
        <v>5</v>
      </c>
      <c r="D357" s="23" t="str">
        <f t="shared" si="5"/>
        <v>5. 30%-39.9%</v>
      </c>
      <c r="E357" s="35">
        <f>VLOOKUP(A357,PovData!$P$1:$Q$501,2,FALSE)</f>
        <v>117</v>
      </c>
      <c r="F357" s="37">
        <v>5106</v>
      </c>
    </row>
    <row r="358" spans="1:6">
      <c r="A358" s="23">
        <v>35045000301</v>
      </c>
      <c r="B358" s="23">
        <v>0.14499999999999999</v>
      </c>
      <c r="C358" s="23">
        <v>3</v>
      </c>
      <c r="D358" s="23" t="str">
        <f t="shared" si="5"/>
        <v>3. 10%-19.9%</v>
      </c>
      <c r="E358" s="35">
        <f>VLOOKUP(A358,PovData!$P$1:$Q$501,2,FALSE)</f>
        <v>85</v>
      </c>
      <c r="F358" s="37">
        <v>5128</v>
      </c>
    </row>
    <row r="359" spans="1:6">
      <c r="A359" s="23">
        <v>35043010714</v>
      </c>
      <c r="B359" s="23">
        <v>0.158</v>
      </c>
      <c r="C359" s="23">
        <v>3</v>
      </c>
      <c r="D359" s="23" t="str">
        <f t="shared" si="5"/>
        <v>3. 10%-19.9%</v>
      </c>
      <c r="E359" s="35">
        <f>VLOOKUP(A359,PovData!$P$1:$Q$501,2,FALSE)</f>
        <v>59</v>
      </c>
      <c r="F359" s="37">
        <v>5133</v>
      </c>
    </row>
    <row r="360" spans="1:6">
      <c r="A360" s="23">
        <v>35035000401</v>
      </c>
      <c r="B360" s="23">
        <v>0.13800000000000001</v>
      </c>
      <c r="C360" s="23">
        <v>3</v>
      </c>
      <c r="D360" s="23" t="str">
        <f t="shared" si="5"/>
        <v>3. 10%-19.9%</v>
      </c>
      <c r="E360" s="35">
        <f>VLOOKUP(A360,PovData!$P$1:$Q$501,2,FALSE)</f>
        <v>48</v>
      </c>
      <c r="F360" s="37">
        <v>5135</v>
      </c>
    </row>
    <row r="361" spans="1:6">
      <c r="A361" s="23">
        <v>35001004747</v>
      </c>
      <c r="B361" s="23">
        <v>0.04</v>
      </c>
      <c r="C361" s="23">
        <v>1</v>
      </c>
      <c r="D361" s="23" t="str">
        <f t="shared" si="5"/>
        <v>1. &lt;5%</v>
      </c>
      <c r="E361" s="35">
        <f>VLOOKUP(A361,PovData!$P$1:$Q$501,2,FALSE)</f>
        <v>71</v>
      </c>
      <c r="F361" s="37">
        <v>5147</v>
      </c>
    </row>
    <row r="362" spans="1:6">
      <c r="A362" s="23">
        <v>35001003719</v>
      </c>
      <c r="B362" s="23">
        <v>0.14699999999999999</v>
      </c>
      <c r="C362" s="23">
        <v>3</v>
      </c>
      <c r="D362" s="23" t="str">
        <f t="shared" si="5"/>
        <v>3. 10%-19.9%</v>
      </c>
      <c r="E362" s="35">
        <f>VLOOKUP(A362,PovData!$P$1:$Q$501,2,FALSE)</f>
        <v>111</v>
      </c>
      <c r="F362" s="37">
        <v>5162</v>
      </c>
    </row>
    <row r="363" spans="1:6">
      <c r="A363" s="23">
        <v>35001004722</v>
      </c>
      <c r="B363" s="23">
        <v>0.16</v>
      </c>
      <c r="C363" s="23">
        <v>3</v>
      </c>
      <c r="D363" s="23" t="str">
        <f t="shared" si="5"/>
        <v>3. 10%-19.9%</v>
      </c>
      <c r="E363" s="35">
        <f>VLOOKUP(A363,PovData!$P$1:$Q$501,2,FALSE)</f>
        <v>68</v>
      </c>
      <c r="F363" s="37">
        <v>5183</v>
      </c>
    </row>
    <row r="364" spans="1:6">
      <c r="A364" s="23">
        <v>35001001101</v>
      </c>
      <c r="B364" s="23">
        <v>0.13300000000000001</v>
      </c>
      <c r="C364" s="23">
        <v>3</v>
      </c>
      <c r="D364" s="23" t="str">
        <f t="shared" si="5"/>
        <v>3. 10%-19.9%</v>
      </c>
      <c r="E364" s="35">
        <f>VLOOKUP(A364,PovData!$P$1:$Q$501,2,FALSE)</f>
        <v>58</v>
      </c>
      <c r="F364" s="37">
        <v>5186</v>
      </c>
    </row>
    <row r="365" spans="1:6">
      <c r="A365" s="23">
        <v>35001004300</v>
      </c>
      <c r="B365" s="23">
        <v>0.33700000000000002</v>
      </c>
      <c r="C365" s="23">
        <v>5</v>
      </c>
      <c r="D365" s="23" t="str">
        <f t="shared" si="5"/>
        <v>5. 30%-39.9%</v>
      </c>
      <c r="E365" s="35">
        <f>VLOOKUP(A365,PovData!$P$1:$Q$501,2,FALSE)</f>
        <v>191</v>
      </c>
      <c r="F365" s="37">
        <v>5190</v>
      </c>
    </row>
    <row r="366" spans="1:6">
      <c r="A366" s="23">
        <v>35001004728</v>
      </c>
      <c r="B366" s="23">
        <v>4.7E-2</v>
      </c>
      <c r="C366" s="23">
        <v>1</v>
      </c>
      <c r="D366" s="23" t="str">
        <f t="shared" si="5"/>
        <v>1. &lt;5%</v>
      </c>
      <c r="E366" s="35">
        <f>VLOOKUP(A366,PovData!$P$1:$Q$501,2,FALSE)</f>
        <v>90</v>
      </c>
      <c r="F366" s="37">
        <v>5201</v>
      </c>
    </row>
    <row r="367" spans="1:6">
      <c r="A367" s="23">
        <v>35001003502</v>
      </c>
      <c r="B367" s="23">
        <v>9.0999999999999998E-2</v>
      </c>
      <c r="C367" s="23">
        <v>2</v>
      </c>
      <c r="D367" s="23" t="str">
        <f t="shared" si="5"/>
        <v>2. 5% to 9.9%</v>
      </c>
      <c r="E367" s="35">
        <f>VLOOKUP(A367,PovData!$P$1:$Q$501,2,FALSE)</f>
        <v>59</v>
      </c>
      <c r="F367" s="37">
        <v>5244</v>
      </c>
    </row>
    <row r="368" spans="1:6">
      <c r="A368" s="23">
        <v>35031945600</v>
      </c>
      <c r="B368" s="23">
        <v>0.30399999999999999</v>
      </c>
      <c r="C368" s="23">
        <v>5</v>
      </c>
      <c r="D368" s="23" t="str">
        <f t="shared" si="5"/>
        <v>5. 30%-39.9%</v>
      </c>
      <c r="E368" s="35">
        <f>VLOOKUP(A368,PovData!$P$1:$Q$501,2,FALSE)</f>
        <v>363</v>
      </c>
      <c r="F368" s="37">
        <v>5248</v>
      </c>
    </row>
    <row r="369" spans="1:6">
      <c r="A369" s="23">
        <v>35006974201</v>
      </c>
      <c r="B369" s="23">
        <v>0.38</v>
      </c>
      <c r="C369" s="23">
        <v>5</v>
      </c>
      <c r="D369" s="23" t="str">
        <f t="shared" si="5"/>
        <v>5. 30%-39.9%</v>
      </c>
      <c r="E369" s="35">
        <f>VLOOKUP(A369,PovData!$P$1:$Q$501,2,FALSE)</f>
        <v>254</v>
      </c>
      <c r="F369" s="37">
        <v>5251</v>
      </c>
    </row>
    <row r="370" spans="1:6">
      <c r="A370" s="23">
        <v>35029000100</v>
      </c>
      <c r="B370" s="23">
        <v>0.316</v>
      </c>
      <c r="C370" s="23">
        <v>5</v>
      </c>
      <c r="D370" s="23" t="str">
        <f t="shared" si="5"/>
        <v>5. 30%-39.9%</v>
      </c>
      <c r="E370" s="35">
        <f>VLOOKUP(A370,PovData!$P$1:$Q$501,2,FALSE)</f>
        <v>287</v>
      </c>
      <c r="F370" s="37">
        <v>5255</v>
      </c>
    </row>
    <row r="371" spans="1:6">
      <c r="A371" s="23">
        <v>35045000401</v>
      </c>
      <c r="B371" s="23">
        <v>0.19700000000000001</v>
      </c>
      <c r="C371" s="23">
        <v>3</v>
      </c>
      <c r="D371" s="23" t="str">
        <f t="shared" si="5"/>
        <v>3. 10%-19.9%</v>
      </c>
      <c r="E371" s="35">
        <f>VLOOKUP(A371,PovData!$P$1:$Q$501,2,FALSE)</f>
        <v>122</v>
      </c>
      <c r="F371" s="37">
        <v>5260</v>
      </c>
    </row>
    <row r="372" spans="1:6">
      <c r="A372" s="23">
        <v>35035000500</v>
      </c>
      <c r="B372" s="23">
        <v>0.23400000000000001</v>
      </c>
      <c r="C372" s="23">
        <v>4</v>
      </c>
      <c r="D372" s="23" t="str">
        <f t="shared" si="5"/>
        <v>4. 20%-29.9%</v>
      </c>
      <c r="E372" s="35">
        <f>VLOOKUP(A372,PovData!$P$1:$Q$501,2,FALSE)</f>
        <v>51</v>
      </c>
      <c r="F372" s="37">
        <v>5265</v>
      </c>
    </row>
    <row r="373" spans="1:6">
      <c r="A373" s="23">
        <v>35001004744</v>
      </c>
      <c r="B373" s="23">
        <v>5.7000000000000002E-2</v>
      </c>
      <c r="C373" s="23">
        <v>2</v>
      </c>
      <c r="D373" s="23" t="str">
        <f t="shared" si="5"/>
        <v>2. 5% to 9.9%</v>
      </c>
      <c r="E373" s="35">
        <f>VLOOKUP(A373,PovData!$P$1:$Q$501,2,FALSE)</f>
        <v>151</v>
      </c>
      <c r="F373" s="37">
        <v>5270</v>
      </c>
    </row>
    <row r="374" spans="1:6">
      <c r="A374" s="23">
        <v>35013001305</v>
      </c>
      <c r="B374" s="23">
        <v>0.254</v>
      </c>
      <c r="C374" s="23">
        <v>4</v>
      </c>
      <c r="D374" s="23" t="str">
        <f t="shared" si="5"/>
        <v>4. 20%-29.9%</v>
      </c>
      <c r="E374" s="35">
        <f>VLOOKUP(A374,PovData!$P$1:$Q$501,2,FALSE)</f>
        <v>151</v>
      </c>
      <c r="F374" s="37">
        <v>5287</v>
      </c>
    </row>
    <row r="375" spans="1:6">
      <c r="A375" s="23">
        <v>35015000900</v>
      </c>
      <c r="B375" s="23">
        <v>0.123</v>
      </c>
      <c r="C375" s="23">
        <v>3</v>
      </c>
      <c r="D375" s="23" t="str">
        <f t="shared" si="5"/>
        <v>3. 10%-19.9%</v>
      </c>
      <c r="E375" s="35">
        <f>VLOOKUP(A375,PovData!$P$1:$Q$501,2,FALSE)</f>
        <v>119</v>
      </c>
      <c r="F375" s="37">
        <v>5288</v>
      </c>
    </row>
    <row r="376" spans="1:6">
      <c r="A376" s="23">
        <v>35049001107</v>
      </c>
      <c r="B376" s="23">
        <v>7.1999999999999995E-2</v>
      </c>
      <c r="C376" s="23">
        <v>2</v>
      </c>
      <c r="D376" s="23" t="str">
        <f t="shared" si="5"/>
        <v>2. 5% to 9.9%</v>
      </c>
      <c r="E376" s="35">
        <f>VLOOKUP(A376,PovData!$P$1:$Q$501,2,FALSE)</f>
        <v>130</v>
      </c>
      <c r="F376" s="37">
        <v>5303</v>
      </c>
    </row>
    <row r="377" spans="1:6">
      <c r="A377" s="23">
        <v>35028000200</v>
      </c>
      <c r="B377" s="23">
        <v>5.5E-2</v>
      </c>
      <c r="C377" s="23">
        <v>2</v>
      </c>
      <c r="D377" s="23" t="str">
        <f t="shared" si="5"/>
        <v>2. 5% to 9.9%</v>
      </c>
      <c r="E377" s="35">
        <f>VLOOKUP(A377,PovData!$P$1:$Q$501,2,FALSE)</f>
        <v>24</v>
      </c>
      <c r="F377" s="37">
        <v>5323</v>
      </c>
    </row>
    <row r="378" spans="1:6">
      <c r="A378" s="23">
        <v>35001002401</v>
      </c>
      <c r="B378" s="23">
        <v>0.14899999999999999</v>
      </c>
      <c r="C378" s="23">
        <v>3</v>
      </c>
      <c r="D378" s="23" t="str">
        <f t="shared" si="5"/>
        <v>3. 10%-19.9%</v>
      </c>
      <c r="E378" s="35">
        <f>VLOOKUP(A378,PovData!$P$1:$Q$501,2,FALSE)</f>
        <v>167</v>
      </c>
      <c r="F378" s="37">
        <v>5341</v>
      </c>
    </row>
    <row r="379" spans="1:6">
      <c r="A379" s="23">
        <v>35001000603</v>
      </c>
      <c r="B379" s="23">
        <v>0.47199999999999998</v>
      </c>
      <c r="C379" s="23">
        <v>6</v>
      </c>
      <c r="D379" s="23" t="str">
        <f t="shared" si="5"/>
        <v>6. 40% or more</v>
      </c>
      <c r="E379" s="35">
        <f>VLOOKUP(A379,PovData!$P$1:$Q$501,2,FALSE)</f>
        <v>203</v>
      </c>
      <c r="F379" s="37">
        <v>5380</v>
      </c>
    </row>
    <row r="380" spans="1:6">
      <c r="A380" s="23">
        <v>35049001202</v>
      </c>
      <c r="B380" s="23">
        <v>9.4E-2</v>
      </c>
      <c r="C380" s="23">
        <v>2</v>
      </c>
      <c r="D380" s="23" t="str">
        <f t="shared" si="5"/>
        <v>2. 5% to 9.9%</v>
      </c>
      <c r="E380" s="35">
        <f>VLOOKUP(A380,PovData!$P$1:$Q$501,2,FALSE)</f>
        <v>224</v>
      </c>
      <c r="F380" s="37">
        <v>5401</v>
      </c>
    </row>
    <row r="381" spans="1:6">
      <c r="A381" s="23">
        <v>35001004715</v>
      </c>
      <c r="B381" s="23">
        <v>0.26300000000000001</v>
      </c>
      <c r="C381" s="23">
        <v>4</v>
      </c>
      <c r="D381" s="23" t="str">
        <f t="shared" si="5"/>
        <v>4. 20%-29.9%</v>
      </c>
      <c r="E381" s="35">
        <f>VLOOKUP(A381,PovData!$P$1:$Q$501,2,FALSE)</f>
        <v>165</v>
      </c>
      <c r="F381" s="37">
        <v>5409</v>
      </c>
    </row>
    <row r="382" spans="1:6">
      <c r="A382" s="23">
        <v>35001003717</v>
      </c>
      <c r="B382" s="23">
        <v>0.112</v>
      </c>
      <c r="C382" s="23">
        <v>3</v>
      </c>
      <c r="D382" s="23" t="str">
        <f t="shared" si="5"/>
        <v>3. 10%-19.9%</v>
      </c>
      <c r="E382" s="35">
        <f>VLOOKUP(A382,PovData!$P$1:$Q$501,2,FALSE)</f>
        <v>80</v>
      </c>
      <c r="F382" s="37">
        <v>5415</v>
      </c>
    </row>
    <row r="383" spans="1:6">
      <c r="A383" s="23">
        <v>35049010700</v>
      </c>
      <c r="B383" s="23">
        <v>6.5000000000000002E-2</v>
      </c>
      <c r="C383" s="23">
        <v>2</v>
      </c>
      <c r="D383" s="23" t="str">
        <f t="shared" si="5"/>
        <v>2. 5% to 9.9%</v>
      </c>
      <c r="E383" s="35">
        <f>VLOOKUP(A383,PovData!$P$1:$Q$501,2,FALSE)</f>
        <v>37</v>
      </c>
      <c r="F383" s="37">
        <v>5434</v>
      </c>
    </row>
    <row r="384" spans="1:6">
      <c r="A384" s="23">
        <v>35043010718</v>
      </c>
      <c r="B384" s="23">
        <v>7.6999999999999999E-2</v>
      </c>
      <c r="C384" s="23">
        <v>2</v>
      </c>
      <c r="D384" s="23" t="str">
        <f t="shared" si="5"/>
        <v>2. 5% to 9.9%</v>
      </c>
      <c r="E384" s="35">
        <f>VLOOKUP(A384,PovData!$P$1:$Q$501,2,FALSE)</f>
        <v>109</v>
      </c>
      <c r="F384" s="37">
        <v>5442</v>
      </c>
    </row>
    <row r="385" spans="1:6">
      <c r="A385" s="23">
        <v>35001003202</v>
      </c>
      <c r="B385" s="23">
        <v>0.20200000000000001</v>
      </c>
      <c r="C385" s="23">
        <v>4</v>
      </c>
      <c r="D385" s="23" t="str">
        <f t="shared" si="5"/>
        <v>4. 20%-29.9%</v>
      </c>
      <c r="E385" s="35">
        <f>VLOOKUP(A385,PovData!$P$1:$Q$501,2,FALSE)</f>
        <v>111</v>
      </c>
      <c r="F385" s="37">
        <v>5478</v>
      </c>
    </row>
    <row r="386" spans="1:6">
      <c r="A386" s="23">
        <v>35017964700</v>
      </c>
      <c r="B386" s="23">
        <v>0.16600000000000001</v>
      </c>
      <c r="C386" s="23">
        <v>3</v>
      </c>
      <c r="D386" s="23" t="str">
        <f t="shared" ref="D386:D449" si="6">VLOOKUP(C386,$J$2:$L$7,3,FALSE)</f>
        <v>3. 10%-19.9%</v>
      </c>
      <c r="E386" s="35">
        <f>VLOOKUP(A386,PovData!$P$1:$Q$501,2,FALSE)</f>
        <v>82</v>
      </c>
      <c r="F386" s="37">
        <v>5481</v>
      </c>
    </row>
    <row r="387" spans="1:6">
      <c r="A387" s="23">
        <v>35001003804</v>
      </c>
      <c r="B387" s="23">
        <v>0.04</v>
      </c>
      <c r="C387" s="23">
        <v>1</v>
      </c>
      <c r="D387" s="23" t="str">
        <f t="shared" si="6"/>
        <v>1. &lt;5%</v>
      </c>
      <c r="E387" s="35">
        <f>VLOOKUP(A387,PovData!$P$1:$Q$501,2,FALSE)</f>
        <v>27</v>
      </c>
      <c r="F387" s="37">
        <v>5512</v>
      </c>
    </row>
    <row r="388" spans="1:6">
      <c r="A388" s="23">
        <v>35015000700</v>
      </c>
      <c r="B388" s="23">
        <v>8.4000000000000005E-2</v>
      </c>
      <c r="C388" s="23">
        <v>2</v>
      </c>
      <c r="D388" s="23" t="str">
        <f t="shared" si="6"/>
        <v>2. 5% to 9.9%</v>
      </c>
      <c r="E388" s="35">
        <f>VLOOKUP(A388,PovData!$P$1:$Q$501,2,FALSE)</f>
        <v>163</v>
      </c>
      <c r="F388" s="37">
        <v>5573</v>
      </c>
    </row>
    <row r="389" spans="1:6">
      <c r="A389" s="23">
        <v>35043010722</v>
      </c>
      <c r="B389" s="23">
        <v>0.121</v>
      </c>
      <c r="C389" s="23">
        <v>3</v>
      </c>
      <c r="D389" s="23" t="str">
        <f t="shared" si="6"/>
        <v>3. 10%-19.9%</v>
      </c>
      <c r="E389" s="35">
        <f>VLOOKUP(A389,PovData!$P$1:$Q$501,2,FALSE)</f>
        <v>132</v>
      </c>
      <c r="F389" s="37">
        <v>5639</v>
      </c>
    </row>
    <row r="390" spans="1:6">
      <c r="A390" s="23">
        <v>35049001205</v>
      </c>
      <c r="B390" s="23">
        <v>0.16900000000000001</v>
      </c>
      <c r="C390" s="23">
        <v>3</v>
      </c>
      <c r="D390" s="23" t="str">
        <f t="shared" si="6"/>
        <v>3. 10%-19.9%</v>
      </c>
      <c r="E390" s="35">
        <f>VLOOKUP(A390,PovData!$P$1:$Q$501,2,FALSE)</f>
        <v>342</v>
      </c>
      <c r="F390" s="37">
        <v>5652</v>
      </c>
    </row>
    <row r="391" spans="1:6">
      <c r="A391" s="23">
        <v>35001004738</v>
      </c>
      <c r="B391" s="23">
        <v>0.17599999999999999</v>
      </c>
      <c r="C391" s="23">
        <v>3</v>
      </c>
      <c r="D391" s="23" t="str">
        <f t="shared" si="6"/>
        <v>3. 10%-19.9%</v>
      </c>
      <c r="E391" s="35">
        <f>VLOOKUP(A391,PovData!$P$1:$Q$501,2,FALSE)</f>
        <v>249</v>
      </c>
      <c r="F391" s="37">
        <v>5653</v>
      </c>
    </row>
    <row r="392" spans="1:6">
      <c r="A392" s="23">
        <v>35001003501</v>
      </c>
      <c r="B392" s="23">
        <v>0.13300000000000001</v>
      </c>
      <c r="C392" s="23">
        <v>3</v>
      </c>
      <c r="D392" s="23" t="str">
        <f t="shared" si="6"/>
        <v>3. 10%-19.9%</v>
      </c>
      <c r="E392" s="35">
        <f>VLOOKUP(A392,PovData!$P$1:$Q$501,2,FALSE)</f>
        <v>97</v>
      </c>
      <c r="F392" s="37">
        <v>5669</v>
      </c>
    </row>
    <row r="393" spans="1:6">
      <c r="A393" s="23">
        <v>35043010712</v>
      </c>
      <c r="B393" s="23">
        <v>0.13800000000000001</v>
      </c>
      <c r="C393" s="23">
        <v>3</v>
      </c>
      <c r="D393" s="23" t="str">
        <f t="shared" si="6"/>
        <v>3. 10%-19.9%</v>
      </c>
      <c r="E393" s="35">
        <f>VLOOKUP(A393,PovData!$P$1:$Q$501,2,FALSE)</f>
        <v>75</v>
      </c>
      <c r="F393" s="37">
        <v>5670</v>
      </c>
    </row>
    <row r="394" spans="1:6">
      <c r="A394" s="23">
        <v>35001004604</v>
      </c>
      <c r="B394" s="23">
        <v>0.21299999999999999</v>
      </c>
      <c r="C394" s="23">
        <v>4</v>
      </c>
      <c r="D394" s="23" t="str">
        <f t="shared" si="6"/>
        <v>4. 20%-29.9%</v>
      </c>
      <c r="E394" s="35">
        <f>VLOOKUP(A394,PovData!$P$1:$Q$501,2,FALSE)</f>
        <v>165</v>
      </c>
      <c r="F394" s="37">
        <v>5679</v>
      </c>
    </row>
    <row r="395" spans="1:6">
      <c r="A395" s="23">
        <v>35031945500</v>
      </c>
      <c r="B395" s="23">
        <v>0.14699999999999999</v>
      </c>
      <c r="C395" s="23">
        <v>3</v>
      </c>
      <c r="D395" s="23" t="str">
        <f t="shared" si="6"/>
        <v>3. 10%-19.9%</v>
      </c>
      <c r="E395" s="35">
        <f>VLOOKUP(A395,PovData!$P$1:$Q$501,2,FALSE)</f>
        <v>236</v>
      </c>
      <c r="F395" s="37">
        <v>5684</v>
      </c>
    </row>
    <row r="396" spans="1:6">
      <c r="A396" s="23">
        <v>35045943201</v>
      </c>
      <c r="B396" s="23">
        <v>0.36</v>
      </c>
      <c r="C396" s="23">
        <v>5</v>
      </c>
      <c r="D396" s="23" t="str">
        <f t="shared" si="6"/>
        <v>5. 30%-39.9%</v>
      </c>
      <c r="E396" s="35">
        <f>VLOOKUP(A396,PovData!$P$1:$Q$501,2,FALSE)</f>
        <v>130</v>
      </c>
      <c r="F396" s="37">
        <v>5685</v>
      </c>
    </row>
    <row r="397" spans="1:6">
      <c r="A397" s="23">
        <v>35005000800</v>
      </c>
      <c r="B397" s="23">
        <v>0.16400000000000001</v>
      </c>
      <c r="C397" s="23">
        <v>3</v>
      </c>
      <c r="D397" s="23" t="str">
        <f t="shared" si="6"/>
        <v>3. 10%-19.9%</v>
      </c>
      <c r="E397" s="35">
        <f>VLOOKUP(A397,PovData!$P$1:$Q$501,2,FALSE)</f>
        <v>294</v>
      </c>
      <c r="F397" s="37">
        <v>5686</v>
      </c>
    </row>
    <row r="398" spans="1:6">
      <c r="A398" s="23">
        <v>35001003723</v>
      </c>
      <c r="B398" s="23">
        <v>0.113</v>
      </c>
      <c r="C398" s="23">
        <v>3</v>
      </c>
      <c r="D398" s="23" t="str">
        <f t="shared" si="6"/>
        <v>3. 10%-19.9%</v>
      </c>
      <c r="E398" s="35">
        <f>VLOOKUP(A398,PovData!$P$1:$Q$501,2,FALSE)</f>
        <v>97</v>
      </c>
      <c r="F398" s="37">
        <v>5704</v>
      </c>
    </row>
    <row r="399" spans="1:6">
      <c r="A399" s="23">
        <v>35031946000</v>
      </c>
      <c r="B399" s="23">
        <v>0.498</v>
      </c>
      <c r="C399" s="23">
        <v>6</v>
      </c>
      <c r="D399" s="23" t="str">
        <f t="shared" si="6"/>
        <v>6. 40% or more</v>
      </c>
      <c r="E399" s="35">
        <f>VLOOKUP(A399,PovData!$P$1:$Q$501,2,FALSE)</f>
        <v>437</v>
      </c>
      <c r="F399" s="37">
        <v>5708</v>
      </c>
    </row>
    <row r="400" spans="1:6">
      <c r="A400" s="23">
        <v>35001000121</v>
      </c>
      <c r="B400" s="23">
        <v>0.159</v>
      </c>
      <c r="C400" s="23">
        <v>3</v>
      </c>
      <c r="D400" s="23" t="str">
        <f t="shared" si="6"/>
        <v>3. 10%-19.9%</v>
      </c>
      <c r="E400" s="35">
        <f>VLOOKUP(A400,PovData!$P$1:$Q$501,2,FALSE)</f>
        <v>113</v>
      </c>
      <c r="F400" s="37">
        <v>5721</v>
      </c>
    </row>
    <row r="401" spans="1:6">
      <c r="A401" s="23">
        <v>35029000400</v>
      </c>
      <c r="B401" s="23">
        <v>0.24399999999999999</v>
      </c>
      <c r="C401" s="23">
        <v>4</v>
      </c>
      <c r="D401" s="23" t="str">
        <f t="shared" si="6"/>
        <v>4. 20%-29.9%</v>
      </c>
      <c r="E401" s="35">
        <f>VLOOKUP(A401,PovData!$P$1:$Q$501,2,FALSE)</f>
        <v>352</v>
      </c>
      <c r="F401" s="37">
        <v>5804</v>
      </c>
    </row>
    <row r="402" spans="1:6">
      <c r="A402" s="23">
        <v>35015000600</v>
      </c>
      <c r="B402" s="23">
        <v>0.115</v>
      </c>
      <c r="C402" s="23">
        <v>3</v>
      </c>
      <c r="D402" s="23" t="str">
        <f t="shared" si="6"/>
        <v>3. 10%-19.9%</v>
      </c>
      <c r="E402" s="35">
        <f>VLOOKUP(A402,PovData!$P$1:$Q$501,2,FALSE)</f>
        <v>287</v>
      </c>
      <c r="F402" s="37">
        <v>5854</v>
      </c>
    </row>
    <row r="403" spans="1:6">
      <c r="A403" s="23">
        <v>35013000402</v>
      </c>
      <c r="B403" s="23">
        <v>0.28399999999999997</v>
      </c>
      <c r="C403" s="23">
        <v>4</v>
      </c>
      <c r="D403" s="23" t="str">
        <f t="shared" si="6"/>
        <v>4. 20%-29.9%</v>
      </c>
      <c r="E403" s="35">
        <f>VLOOKUP(A403,PovData!$P$1:$Q$501,2,FALSE)</f>
        <v>251</v>
      </c>
      <c r="F403" s="37">
        <v>5871</v>
      </c>
    </row>
    <row r="404" spans="1:6">
      <c r="A404" s="23">
        <v>35031943600</v>
      </c>
      <c r="B404" s="23">
        <v>0.44900000000000001</v>
      </c>
      <c r="C404" s="23">
        <v>6</v>
      </c>
      <c r="D404" s="23" t="str">
        <f t="shared" si="6"/>
        <v>6. 40% or more</v>
      </c>
      <c r="E404" s="35">
        <f>VLOOKUP(A404,PovData!$P$1:$Q$501,2,FALSE)</f>
        <v>508</v>
      </c>
      <c r="F404" s="37">
        <v>5879</v>
      </c>
    </row>
    <row r="405" spans="1:6">
      <c r="A405" s="23">
        <v>35013000201</v>
      </c>
      <c r="B405" s="23">
        <v>0.26100000000000001</v>
      </c>
      <c r="C405" s="23">
        <v>4</v>
      </c>
      <c r="D405" s="23" t="str">
        <f t="shared" si="6"/>
        <v>4. 20%-29.9%</v>
      </c>
      <c r="E405" s="35">
        <f>VLOOKUP(A405,PovData!$P$1:$Q$501,2,FALSE)</f>
        <v>377</v>
      </c>
      <c r="F405" s="37">
        <v>5914</v>
      </c>
    </row>
    <row r="406" spans="1:6">
      <c r="A406" s="23">
        <v>35043010713</v>
      </c>
      <c r="B406" s="23">
        <v>0.17699999999999999</v>
      </c>
      <c r="C406" s="23">
        <v>3</v>
      </c>
      <c r="D406" s="23" t="str">
        <f t="shared" si="6"/>
        <v>3. 10%-19.9%</v>
      </c>
      <c r="E406" s="35">
        <f>VLOOKUP(A406,PovData!$P$1:$Q$501,2,FALSE)</f>
        <v>74</v>
      </c>
      <c r="F406" s="37">
        <v>5968</v>
      </c>
    </row>
    <row r="407" spans="1:6">
      <c r="A407" s="23">
        <v>35013001400</v>
      </c>
      <c r="B407" s="23">
        <v>0.40699999999999997</v>
      </c>
      <c r="C407" s="23">
        <v>6</v>
      </c>
      <c r="D407" s="23" t="str">
        <f t="shared" si="6"/>
        <v>6. 40% or more</v>
      </c>
      <c r="E407" s="35">
        <f>VLOOKUP(A407,PovData!$P$1:$Q$501,2,FALSE)</f>
        <v>431</v>
      </c>
      <c r="F407" s="37">
        <v>5977</v>
      </c>
    </row>
    <row r="408" spans="1:6">
      <c r="A408" s="23">
        <v>35001000300</v>
      </c>
      <c r="B408" s="23">
        <v>0.18</v>
      </c>
      <c r="C408" s="23">
        <v>3</v>
      </c>
      <c r="D408" s="23" t="str">
        <f t="shared" si="6"/>
        <v>3. 10%-19.9%</v>
      </c>
      <c r="E408" s="35">
        <f>VLOOKUP(A408,PovData!$P$1:$Q$501,2,FALSE)</f>
        <v>69</v>
      </c>
      <c r="F408" s="37">
        <v>6006</v>
      </c>
    </row>
    <row r="409" spans="1:6">
      <c r="A409" s="23">
        <v>35028000500</v>
      </c>
      <c r="B409" s="23">
        <v>0.02</v>
      </c>
      <c r="C409" s="23">
        <v>1</v>
      </c>
      <c r="D409" s="23" t="str">
        <f t="shared" si="6"/>
        <v>1. &lt;5%</v>
      </c>
      <c r="E409" s="35">
        <f>VLOOKUP(A409,PovData!$P$1:$Q$501,2,FALSE)</f>
        <v>26</v>
      </c>
      <c r="F409" s="37">
        <v>6011</v>
      </c>
    </row>
    <row r="410" spans="1:6">
      <c r="A410" s="23">
        <v>35001000710</v>
      </c>
      <c r="B410" s="23">
        <v>6.9000000000000006E-2</v>
      </c>
      <c r="C410" s="23">
        <v>2</v>
      </c>
      <c r="D410" s="23" t="str">
        <f t="shared" si="6"/>
        <v>2. 5% to 9.9%</v>
      </c>
      <c r="E410" s="35">
        <f>VLOOKUP(A410,PovData!$P$1:$Q$501,2,FALSE)</f>
        <v>91</v>
      </c>
      <c r="F410" s="37">
        <v>6041</v>
      </c>
    </row>
    <row r="411" spans="1:6">
      <c r="A411" s="23">
        <v>35027960600</v>
      </c>
      <c r="B411" s="23">
        <v>0.123</v>
      </c>
      <c r="C411" s="23">
        <v>3</v>
      </c>
      <c r="D411" s="23" t="str">
        <f t="shared" si="6"/>
        <v>3. 10%-19.9%</v>
      </c>
      <c r="E411" s="35">
        <f>VLOOKUP(A411,PovData!$P$1:$Q$501,2,FALSE)</f>
        <v>218</v>
      </c>
      <c r="F411" s="37">
        <v>6049</v>
      </c>
    </row>
    <row r="412" spans="1:6">
      <c r="A412" s="23">
        <v>35013001707</v>
      </c>
      <c r="B412" s="23">
        <v>0.373</v>
      </c>
      <c r="C412" s="23">
        <v>5</v>
      </c>
      <c r="D412" s="23" t="str">
        <f t="shared" si="6"/>
        <v>5. 30%-39.9%</v>
      </c>
      <c r="E412" s="35">
        <f>VLOOKUP(A412,PovData!$P$1:$Q$501,2,FALSE)</f>
        <v>506</v>
      </c>
      <c r="F412" s="37">
        <v>6092</v>
      </c>
    </row>
    <row r="413" spans="1:6">
      <c r="A413" s="23">
        <v>35045000608</v>
      </c>
      <c r="B413" s="23">
        <v>0.157</v>
      </c>
      <c r="C413" s="23">
        <v>3</v>
      </c>
      <c r="D413" s="23" t="str">
        <f t="shared" si="6"/>
        <v>3. 10%-19.9%</v>
      </c>
      <c r="E413" s="35">
        <f>VLOOKUP(A413,PovData!$P$1:$Q$501,2,FALSE)</f>
        <v>95</v>
      </c>
      <c r="F413" s="37">
        <v>6107</v>
      </c>
    </row>
    <row r="414" spans="1:6">
      <c r="A414" s="23">
        <v>35049001204</v>
      </c>
      <c r="B414" s="23">
        <v>0.183</v>
      </c>
      <c r="C414" s="23">
        <v>3</v>
      </c>
      <c r="D414" s="23" t="str">
        <f t="shared" si="6"/>
        <v>3. 10%-19.9%</v>
      </c>
      <c r="E414" s="35">
        <f>VLOOKUP(A414,PovData!$P$1:$Q$501,2,FALSE)</f>
        <v>319</v>
      </c>
      <c r="F414" s="37">
        <v>6110</v>
      </c>
    </row>
    <row r="415" spans="1:6">
      <c r="A415" s="23">
        <v>35015000300</v>
      </c>
      <c r="B415" s="23">
        <v>8.2000000000000003E-2</v>
      </c>
      <c r="C415" s="23">
        <v>2</v>
      </c>
      <c r="D415" s="23" t="str">
        <f t="shared" si="6"/>
        <v>2. 5% to 9.9%</v>
      </c>
      <c r="E415" s="35">
        <f>VLOOKUP(A415,PovData!$P$1:$Q$501,2,FALSE)</f>
        <v>216</v>
      </c>
      <c r="F415" s="37">
        <v>6119</v>
      </c>
    </row>
    <row r="416" spans="1:6">
      <c r="A416" s="23">
        <v>35005001101</v>
      </c>
      <c r="B416" s="23">
        <v>0.33500000000000002</v>
      </c>
      <c r="C416" s="23">
        <v>5</v>
      </c>
      <c r="D416" s="23" t="str">
        <f t="shared" si="6"/>
        <v>5. 30%-39.9%</v>
      </c>
      <c r="E416" s="35">
        <f>VLOOKUP(A416,PovData!$P$1:$Q$501,2,FALSE)</f>
        <v>263</v>
      </c>
      <c r="F416" s="37">
        <v>6136</v>
      </c>
    </row>
    <row r="417" spans="1:6">
      <c r="A417" s="23">
        <v>35013001701</v>
      </c>
      <c r="B417" s="23">
        <v>0.28899999999999998</v>
      </c>
      <c r="C417" s="23">
        <v>4</v>
      </c>
      <c r="D417" s="23" t="str">
        <f t="shared" si="6"/>
        <v>4. 20%-29.9%</v>
      </c>
      <c r="E417" s="35">
        <f>VLOOKUP(A417,PovData!$P$1:$Q$501,2,FALSE)</f>
        <v>538</v>
      </c>
      <c r="F417" s="37">
        <v>6137</v>
      </c>
    </row>
    <row r="418" spans="1:6">
      <c r="A418" s="23">
        <v>35045942802</v>
      </c>
      <c r="B418" s="23">
        <v>0.26</v>
      </c>
      <c r="C418" s="23">
        <v>4</v>
      </c>
      <c r="D418" s="23" t="str">
        <f t="shared" si="6"/>
        <v>4. 20%-29.9%</v>
      </c>
      <c r="E418" s="35">
        <f>VLOOKUP(A418,PovData!$P$1:$Q$501,2,FALSE)</f>
        <v>868</v>
      </c>
      <c r="F418" s="37">
        <v>6142</v>
      </c>
    </row>
    <row r="419" spans="1:6">
      <c r="A419" s="23">
        <v>35055952700</v>
      </c>
      <c r="B419" s="23">
        <v>0.218</v>
      </c>
      <c r="C419" s="23">
        <v>4</v>
      </c>
      <c r="D419" s="23" t="str">
        <f t="shared" si="6"/>
        <v>4. 20%-29.9%</v>
      </c>
      <c r="E419" s="35">
        <f>VLOOKUP(A419,PovData!$P$1:$Q$501,2,FALSE)</f>
        <v>144</v>
      </c>
      <c r="F419" s="37">
        <v>6144</v>
      </c>
    </row>
    <row r="420" spans="1:6">
      <c r="A420" s="23">
        <v>35031943800</v>
      </c>
      <c r="B420" s="23">
        <v>0.42199999999999999</v>
      </c>
      <c r="C420" s="23">
        <v>6</v>
      </c>
      <c r="D420" s="23" t="str">
        <f t="shared" si="6"/>
        <v>6. 40% or more</v>
      </c>
      <c r="E420" s="35">
        <f>VLOOKUP(A420,PovData!$P$1:$Q$501,2,FALSE)</f>
        <v>351</v>
      </c>
      <c r="F420" s="37">
        <v>6153</v>
      </c>
    </row>
    <row r="421" spans="1:6">
      <c r="A421" s="23">
        <v>35001000713</v>
      </c>
      <c r="B421" s="23">
        <v>0.36299999999999999</v>
      </c>
      <c r="C421" s="23">
        <v>5</v>
      </c>
      <c r="D421" s="23" t="str">
        <f t="shared" si="6"/>
        <v>5. 30%-39.9%</v>
      </c>
      <c r="E421" s="35">
        <f>VLOOKUP(A421,PovData!$P$1:$Q$501,2,FALSE)</f>
        <v>133</v>
      </c>
      <c r="F421" s="37">
        <v>6162</v>
      </c>
    </row>
    <row r="422" spans="1:6">
      <c r="A422" s="23">
        <v>35039944100</v>
      </c>
      <c r="B422" s="23">
        <v>0.28100000000000003</v>
      </c>
      <c r="C422" s="23">
        <v>4</v>
      </c>
      <c r="D422" s="23" t="str">
        <f t="shared" si="6"/>
        <v>4. 20%-29.9%</v>
      </c>
      <c r="E422" s="35">
        <f>VLOOKUP(A422,PovData!$P$1:$Q$501,2,FALSE)</f>
        <v>99</v>
      </c>
      <c r="F422" s="37">
        <v>6162</v>
      </c>
    </row>
    <row r="423" spans="1:6">
      <c r="A423" s="23">
        <v>35013001500</v>
      </c>
      <c r="B423" s="23">
        <v>6.4000000000000001E-2</v>
      </c>
      <c r="C423" s="23">
        <v>2</v>
      </c>
      <c r="D423" s="23" t="str">
        <f t="shared" si="6"/>
        <v>2. 5% to 9.9%</v>
      </c>
      <c r="E423" s="35">
        <f>VLOOKUP(A423,PovData!$P$1:$Q$501,2,FALSE)</f>
        <v>253</v>
      </c>
      <c r="F423" s="37">
        <v>6163</v>
      </c>
    </row>
    <row r="424" spans="1:6">
      <c r="A424" s="23">
        <v>35001000903</v>
      </c>
      <c r="B424" s="23">
        <v>0.438</v>
      </c>
      <c r="C424" s="23">
        <v>6</v>
      </c>
      <c r="D424" s="23" t="str">
        <f t="shared" si="6"/>
        <v>6. 40% or more</v>
      </c>
      <c r="E424" s="35">
        <f>VLOOKUP(A424,PovData!$P$1:$Q$501,2,FALSE)</f>
        <v>140</v>
      </c>
      <c r="F424" s="37">
        <v>6165</v>
      </c>
    </row>
    <row r="425" spans="1:6">
      <c r="A425" s="23">
        <v>35035000700</v>
      </c>
      <c r="B425" s="23">
        <v>0.113</v>
      </c>
      <c r="C425" s="23">
        <v>3</v>
      </c>
      <c r="D425" s="23" t="str">
        <f t="shared" si="6"/>
        <v>3. 10%-19.9%</v>
      </c>
      <c r="E425" s="35">
        <f>VLOOKUP(A425,PovData!$P$1:$Q$501,2,FALSE)</f>
        <v>69</v>
      </c>
      <c r="F425" s="37">
        <v>6182</v>
      </c>
    </row>
    <row r="426" spans="1:6">
      <c r="A426" s="23">
        <v>35013000202</v>
      </c>
      <c r="B426" s="23">
        <v>0.223</v>
      </c>
      <c r="C426" s="23">
        <v>4</v>
      </c>
      <c r="D426" s="23" t="str">
        <f t="shared" si="6"/>
        <v>4. 20%-29.9%</v>
      </c>
      <c r="E426" s="35">
        <f>VLOOKUP(A426,PovData!$P$1:$Q$501,2,FALSE)</f>
        <v>276</v>
      </c>
      <c r="F426" s="37">
        <v>6198</v>
      </c>
    </row>
    <row r="427" spans="1:6">
      <c r="A427" s="23">
        <v>35001003600</v>
      </c>
      <c r="B427" s="23">
        <v>0.107</v>
      </c>
      <c r="C427" s="23">
        <v>3</v>
      </c>
      <c r="D427" s="23" t="str">
        <f t="shared" si="6"/>
        <v>3. 10%-19.9%</v>
      </c>
      <c r="E427" s="35">
        <f>VLOOKUP(A427,PovData!$P$1:$Q$501,2,FALSE)</f>
        <v>132</v>
      </c>
      <c r="F427" s="37">
        <v>6206</v>
      </c>
    </row>
    <row r="428" spans="1:6">
      <c r="A428" s="23">
        <v>35047957600</v>
      </c>
      <c r="B428" s="23">
        <v>0.185</v>
      </c>
      <c r="C428" s="23">
        <v>3</v>
      </c>
      <c r="D428" s="23" t="str">
        <f t="shared" si="6"/>
        <v>3. 10%-19.9%</v>
      </c>
      <c r="E428" s="35">
        <f>VLOOKUP(A428,PovData!$P$1:$Q$501,2,FALSE)</f>
        <v>62</v>
      </c>
      <c r="F428" s="37">
        <v>6219</v>
      </c>
    </row>
    <row r="429" spans="1:6">
      <c r="A429" s="23">
        <v>35013001806</v>
      </c>
      <c r="B429" s="23">
        <v>0.46899999999999997</v>
      </c>
      <c r="C429" s="23">
        <v>6</v>
      </c>
      <c r="D429" s="23" t="str">
        <f t="shared" si="6"/>
        <v>6. 40% or more</v>
      </c>
      <c r="E429" s="35">
        <f>VLOOKUP(A429,PovData!$P$1:$Q$501,2,FALSE)</f>
        <v>444</v>
      </c>
      <c r="F429" s="37">
        <v>6220</v>
      </c>
    </row>
    <row r="430" spans="1:6">
      <c r="A430" s="23">
        <v>35001000708</v>
      </c>
      <c r="B430" s="23">
        <v>0.249</v>
      </c>
      <c r="C430" s="23">
        <v>4</v>
      </c>
      <c r="D430" s="23" t="str">
        <f t="shared" si="6"/>
        <v>4. 20%-29.9%</v>
      </c>
      <c r="E430" s="35">
        <f>VLOOKUP(A430,PovData!$P$1:$Q$501,2,FALSE)</f>
        <v>193</v>
      </c>
      <c r="F430" s="37">
        <v>6247</v>
      </c>
    </row>
    <row r="431" spans="1:6">
      <c r="A431" s="23">
        <v>35043010716</v>
      </c>
      <c r="B431" s="23">
        <v>0.14099999999999999</v>
      </c>
      <c r="C431" s="23">
        <v>3</v>
      </c>
      <c r="D431" s="23" t="str">
        <f t="shared" si="6"/>
        <v>3. 10%-19.9%</v>
      </c>
      <c r="E431" s="35">
        <f>VLOOKUP(A431,PovData!$P$1:$Q$501,2,FALSE)</f>
        <v>141</v>
      </c>
      <c r="F431" s="37">
        <v>6268</v>
      </c>
    </row>
    <row r="432" spans="1:6">
      <c r="A432" s="23">
        <v>35001004737</v>
      </c>
      <c r="B432" s="23">
        <v>0.14599999999999999</v>
      </c>
      <c r="C432" s="23">
        <v>3</v>
      </c>
      <c r="D432" s="23" t="str">
        <f t="shared" si="6"/>
        <v>3. 10%-19.9%</v>
      </c>
      <c r="E432" s="35">
        <f>VLOOKUP(A432,PovData!$P$1:$Q$501,2,FALSE)</f>
        <v>318</v>
      </c>
      <c r="F432" s="37">
        <v>6270</v>
      </c>
    </row>
    <row r="433" spans="1:6">
      <c r="A433" s="23">
        <v>35001003721</v>
      </c>
      <c r="B433" s="23">
        <v>2.1999999999999999E-2</v>
      </c>
      <c r="C433" s="23">
        <v>1</v>
      </c>
      <c r="D433" s="23" t="str">
        <f t="shared" si="6"/>
        <v>1. &lt;5%</v>
      </c>
      <c r="E433" s="35">
        <f>VLOOKUP(A433,PovData!$P$1:$Q$501,2,FALSE)</f>
        <v>48</v>
      </c>
      <c r="F433" s="37">
        <v>6320</v>
      </c>
    </row>
    <row r="434" spans="1:6">
      <c r="A434" s="23">
        <v>35001000707</v>
      </c>
      <c r="B434" s="23">
        <v>0.32100000000000001</v>
      </c>
      <c r="C434" s="23">
        <v>5</v>
      </c>
      <c r="D434" s="23" t="str">
        <f t="shared" si="6"/>
        <v>5. 30%-39.9%</v>
      </c>
      <c r="E434" s="35">
        <f>VLOOKUP(A434,PovData!$P$1:$Q$501,2,FALSE)</f>
        <v>242</v>
      </c>
      <c r="F434" s="37">
        <v>6326</v>
      </c>
    </row>
    <row r="435" spans="1:6">
      <c r="A435" s="23">
        <v>35055952100</v>
      </c>
      <c r="B435" s="23">
        <v>0.124</v>
      </c>
      <c r="C435" s="23">
        <v>3</v>
      </c>
      <c r="D435" s="23" t="str">
        <f t="shared" si="6"/>
        <v>3. 10%-19.9%</v>
      </c>
      <c r="E435" s="35">
        <f>VLOOKUP(A435,PovData!$P$1:$Q$501,2,FALSE)</f>
        <v>59</v>
      </c>
      <c r="F435" s="37">
        <v>6350</v>
      </c>
    </row>
    <row r="436" spans="1:6">
      <c r="A436" s="23">
        <v>35009000301</v>
      </c>
      <c r="B436" s="23">
        <v>0.20300000000000001</v>
      </c>
      <c r="C436" s="23">
        <v>4</v>
      </c>
      <c r="D436" s="23" t="str">
        <f t="shared" si="6"/>
        <v>4. 20%-29.9%</v>
      </c>
      <c r="E436" s="35">
        <f>VLOOKUP(A436,PovData!$P$1:$Q$501,2,FALSE)</f>
        <v>335</v>
      </c>
      <c r="F436" s="37">
        <v>6379</v>
      </c>
    </row>
    <row r="437" spans="1:6">
      <c r="A437" s="23">
        <v>35013000700</v>
      </c>
      <c r="B437" s="23">
        <v>0.35299999999999998</v>
      </c>
      <c r="C437" s="23">
        <v>5</v>
      </c>
      <c r="D437" s="23" t="str">
        <f t="shared" si="6"/>
        <v>5. 30%-39.9%</v>
      </c>
      <c r="E437" s="35">
        <f>VLOOKUP(A437,PovData!$P$1:$Q$501,2,FALSE)</f>
        <v>205</v>
      </c>
      <c r="F437" s="37">
        <v>6390</v>
      </c>
    </row>
    <row r="438" spans="1:6">
      <c r="A438" s="23">
        <v>35005000300</v>
      </c>
      <c r="B438" s="23">
        <v>0.24299999999999999</v>
      </c>
      <c r="C438" s="23">
        <v>4</v>
      </c>
      <c r="D438" s="23" t="str">
        <f t="shared" si="6"/>
        <v>4. 20%-29.9%</v>
      </c>
      <c r="E438" s="35">
        <f>VLOOKUP(A438,PovData!$P$1:$Q$501,2,FALSE)</f>
        <v>297</v>
      </c>
      <c r="F438" s="37">
        <v>6422</v>
      </c>
    </row>
    <row r="439" spans="1:6">
      <c r="A439" s="23">
        <v>35001004742</v>
      </c>
      <c r="B439" s="23">
        <v>0.13300000000000001</v>
      </c>
      <c r="C439" s="23">
        <v>3</v>
      </c>
      <c r="D439" s="23" t="str">
        <f t="shared" si="6"/>
        <v>3. 10%-19.9%</v>
      </c>
      <c r="E439" s="35">
        <f>VLOOKUP(A439,PovData!$P$1:$Q$501,2,FALSE)</f>
        <v>124</v>
      </c>
      <c r="F439" s="37">
        <v>6425</v>
      </c>
    </row>
    <row r="440" spans="1:6">
      <c r="A440" s="23">
        <v>35043010705</v>
      </c>
      <c r="B440" s="23">
        <v>9.9000000000000005E-2</v>
      </c>
      <c r="C440" s="23">
        <v>2</v>
      </c>
      <c r="D440" s="23" t="str">
        <f t="shared" si="6"/>
        <v>2. 5% to 9.9%</v>
      </c>
      <c r="E440" s="35">
        <f>VLOOKUP(A440,PovData!$P$1:$Q$501,2,FALSE)</f>
        <v>83</v>
      </c>
      <c r="F440" s="37">
        <v>6449</v>
      </c>
    </row>
    <row r="441" spans="1:6">
      <c r="A441" s="23">
        <v>35061970303</v>
      </c>
      <c r="B441" s="23">
        <v>0.13300000000000001</v>
      </c>
      <c r="C441" s="23">
        <v>3</v>
      </c>
      <c r="D441" s="23" t="str">
        <f t="shared" si="6"/>
        <v>3. 10%-19.9%</v>
      </c>
      <c r="E441" s="35">
        <f>VLOOKUP(A441,PovData!$P$1:$Q$501,2,FALSE)</f>
        <v>108</v>
      </c>
      <c r="F441" s="37">
        <v>6452</v>
      </c>
    </row>
    <row r="442" spans="1:6">
      <c r="A442" s="23">
        <v>35017964300</v>
      </c>
      <c r="B442" s="23">
        <v>0.25600000000000001</v>
      </c>
      <c r="C442" s="23">
        <v>4</v>
      </c>
      <c r="D442" s="23" t="str">
        <f t="shared" si="6"/>
        <v>4. 20%-29.9%</v>
      </c>
      <c r="E442" s="35">
        <f>VLOOKUP(A442,PovData!$P$1:$Q$501,2,FALSE)</f>
        <v>68</v>
      </c>
      <c r="F442" s="37">
        <v>6454</v>
      </c>
    </row>
    <row r="443" spans="1:6">
      <c r="A443" s="23">
        <v>35006974700</v>
      </c>
      <c r="B443" s="23">
        <v>0.186</v>
      </c>
      <c r="C443" s="23">
        <v>3</v>
      </c>
      <c r="D443" s="23" t="str">
        <f t="shared" si="6"/>
        <v>3. 10%-19.9%</v>
      </c>
      <c r="E443" s="35">
        <f>VLOOKUP(A443,PovData!$P$1:$Q$501,2,FALSE)</f>
        <v>531</v>
      </c>
      <c r="F443" s="37">
        <v>6460</v>
      </c>
    </row>
    <row r="444" spans="1:6">
      <c r="A444" s="23">
        <v>35031940300</v>
      </c>
      <c r="B444" s="23">
        <v>0.30199999999999999</v>
      </c>
      <c r="C444" s="23">
        <v>5</v>
      </c>
      <c r="D444" s="23" t="str">
        <f t="shared" si="6"/>
        <v>5. 30%-39.9%</v>
      </c>
      <c r="E444" s="35">
        <f>VLOOKUP(A444,PovData!$P$1:$Q$501,2,FALSE)</f>
        <v>591</v>
      </c>
      <c r="F444" s="37">
        <v>6470</v>
      </c>
    </row>
    <row r="445" spans="1:6">
      <c r="A445" s="23">
        <v>35001003722</v>
      </c>
      <c r="B445" s="23">
        <v>0.115</v>
      </c>
      <c r="C445" s="23">
        <v>3</v>
      </c>
      <c r="D445" s="23" t="str">
        <f t="shared" si="6"/>
        <v>3. 10%-19.9%</v>
      </c>
      <c r="E445" s="35">
        <f>VLOOKUP(A445,PovData!$P$1:$Q$501,2,FALSE)</f>
        <v>114</v>
      </c>
      <c r="F445" s="37">
        <v>6485</v>
      </c>
    </row>
    <row r="446" spans="1:6">
      <c r="A446" s="23">
        <v>35001003735</v>
      </c>
      <c r="B446" s="23">
        <v>5.5E-2</v>
      </c>
      <c r="C446" s="23">
        <v>2</v>
      </c>
      <c r="D446" s="23" t="str">
        <f t="shared" si="6"/>
        <v>2. 5% to 9.9%</v>
      </c>
      <c r="E446" s="35">
        <f>VLOOKUP(A446,PovData!$P$1:$Q$501,2,FALSE)</f>
        <v>115</v>
      </c>
      <c r="F446" s="37">
        <v>6494</v>
      </c>
    </row>
    <row r="447" spans="1:6">
      <c r="A447" s="23">
        <v>35009000304</v>
      </c>
      <c r="B447" s="23">
        <v>6.3E-2</v>
      </c>
      <c r="C447" s="23">
        <v>2</v>
      </c>
      <c r="D447" s="23" t="str">
        <f t="shared" si="6"/>
        <v>2. 5% to 9.9%</v>
      </c>
      <c r="E447" s="35">
        <f>VLOOKUP(A447,PovData!$P$1:$Q$501,2,FALSE)</f>
        <v>208</v>
      </c>
      <c r="F447" s="37">
        <v>6499</v>
      </c>
    </row>
    <row r="448" spans="1:6">
      <c r="A448" s="23">
        <v>35031945200</v>
      </c>
      <c r="B448" s="23">
        <v>0.35399999999999998</v>
      </c>
      <c r="C448" s="23">
        <v>5</v>
      </c>
      <c r="D448" s="23" t="str">
        <f t="shared" si="6"/>
        <v>5. 30%-39.9%</v>
      </c>
      <c r="E448" s="35">
        <f>VLOOKUP(A448,PovData!$P$1:$Q$501,2,FALSE)</f>
        <v>436</v>
      </c>
      <c r="F448" s="37">
        <v>6533</v>
      </c>
    </row>
    <row r="449" spans="1:6">
      <c r="A449" s="23">
        <v>35061970102</v>
      </c>
      <c r="B449" s="23">
        <v>0.17199999999999999</v>
      </c>
      <c r="C449" s="23">
        <v>3</v>
      </c>
      <c r="D449" s="23" t="str">
        <f t="shared" si="6"/>
        <v>3. 10%-19.9%</v>
      </c>
      <c r="E449" s="35">
        <f>VLOOKUP(A449,PovData!$P$1:$Q$501,2,FALSE)</f>
        <v>91</v>
      </c>
      <c r="F449" s="37">
        <v>6537</v>
      </c>
    </row>
    <row r="450" spans="1:6">
      <c r="A450" s="23">
        <v>35057963600</v>
      </c>
      <c r="B450" s="23">
        <v>0.28899999999999998</v>
      </c>
      <c r="C450" s="23">
        <v>4</v>
      </c>
      <c r="D450" s="23" t="str">
        <f t="shared" ref="D450:D500" si="7">VLOOKUP(C450,$J$2:$L$7,3,FALSE)</f>
        <v>4. 20%-29.9%</v>
      </c>
      <c r="E450" s="35">
        <f>VLOOKUP(A450,PovData!$P$1:$Q$501,2,FALSE)</f>
        <v>122</v>
      </c>
      <c r="F450" s="37">
        <v>6587</v>
      </c>
    </row>
    <row r="451" spans="1:6">
      <c r="A451" s="23">
        <v>35027960400</v>
      </c>
      <c r="B451" s="23">
        <v>0.17499999999999999</v>
      </c>
      <c r="C451" s="23">
        <v>3</v>
      </c>
      <c r="D451" s="23" t="str">
        <f t="shared" si="7"/>
        <v>3. 10%-19.9%</v>
      </c>
      <c r="E451" s="35">
        <f>VLOOKUP(A451,PovData!$P$1:$Q$501,2,FALSE)</f>
        <v>212</v>
      </c>
      <c r="F451" s="37">
        <v>6603</v>
      </c>
    </row>
    <row r="452" spans="1:6">
      <c r="A452" s="23">
        <v>35013001307</v>
      </c>
      <c r="B452" s="23">
        <v>0.159</v>
      </c>
      <c r="C452" s="23">
        <v>3</v>
      </c>
      <c r="D452" s="23" t="str">
        <f t="shared" si="7"/>
        <v>3. 10%-19.9%</v>
      </c>
      <c r="E452" s="35">
        <f>VLOOKUP(A452,PovData!$P$1:$Q$501,2,FALSE)</f>
        <v>264</v>
      </c>
      <c r="F452" s="37">
        <v>6610</v>
      </c>
    </row>
    <row r="453" spans="1:6">
      <c r="A453" s="23">
        <v>35001004745</v>
      </c>
      <c r="B453" s="23">
        <v>7.2999999999999995E-2</v>
      </c>
      <c r="C453" s="23">
        <v>2</v>
      </c>
      <c r="D453" s="23" t="str">
        <f t="shared" si="7"/>
        <v>2. 5% to 9.9%</v>
      </c>
      <c r="E453" s="35">
        <f>VLOOKUP(A453,PovData!$P$1:$Q$501,2,FALSE)</f>
        <v>207</v>
      </c>
      <c r="F453" s="37">
        <v>6663</v>
      </c>
    </row>
    <row r="454" spans="1:6">
      <c r="A454" s="23">
        <v>35045000205</v>
      </c>
      <c r="B454" s="23">
        <v>0.33500000000000002</v>
      </c>
      <c r="C454" s="23">
        <v>5</v>
      </c>
      <c r="D454" s="23" t="str">
        <f t="shared" si="7"/>
        <v>5. 30%-39.9%</v>
      </c>
      <c r="E454" s="35">
        <f>VLOOKUP(A454,PovData!$P$1:$Q$501,2,FALSE)</f>
        <v>182</v>
      </c>
      <c r="F454" s="37">
        <v>6723</v>
      </c>
    </row>
    <row r="455" spans="1:6">
      <c r="A455" s="23">
        <v>35001004750</v>
      </c>
      <c r="B455" s="23">
        <v>6.7000000000000004E-2</v>
      </c>
      <c r="C455" s="23">
        <v>2</v>
      </c>
      <c r="D455" s="23" t="str">
        <f t="shared" si="7"/>
        <v>2. 5% to 9.9%</v>
      </c>
      <c r="E455" s="35">
        <f>VLOOKUP(A455,PovData!$P$1:$Q$501,2,FALSE)</f>
        <v>131</v>
      </c>
      <c r="F455" s="37">
        <v>6736</v>
      </c>
    </row>
    <row r="456" spans="1:6">
      <c r="A456" s="23">
        <v>35013001802</v>
      </c>
      <c r="B456" s="23">
        <v>0.42099999999999999</v>
      </c>
      <c r="C456" s="23">
        <v>6</v>
      </c>
      <c r="D456" s="23" t="str">
        <f t="shared" si="7"/>
        <v>6. 40% or more</v>
      </c>
      <c r="E456" s="35">
        <f>VLOOKUP(A456,PovData!$P$1:$Q$501,2,FALSE)</f>
        <v>371</v>
      </c>
      <c r="F456" s="37">
        <v>6743</v>
      </c>
    </row>
    <row r="457" spans="1:6">
      <c r="A457" s="23">
        <v>35061970700</v>
      </c>
      <c r="B457" s="23">
        <v>0.15</v>
      </c>
      <c r="C457" s="23">
        <v>3</v>
      </c>
      <c r="D457" s="23" t="str">
        <f t="shared" si="7"/>
        <v>3. 10%-19.9%</v>
      </c>
      <c r="E457" s="35">
        <f>VLOOKUP(A457,PovData!$P$1:$Q$501,2,FALSE)</f>
        <v>279</v>
      </c>
      <c r="F457" s="37">
        <v>6768</v>
      </c>
    </row>
    <row r="458" spans="1:6">
      <c r="A458" s="23">
        <v>35039000300</v>
      </c>
      <c r="B458" s="23">
        <v>0.222</v>
      </c>
      <c r="C458" s="23">
        <v>4</v>
      </c>
      <c r="D458" s="23" t="str">
        <f t="shared" si="7"/>
        <v>4. 20%-29.9%</v>
      </c>
      <c r="E458" s="35">
        <f>VLOOKUP(A458,PovData!$P$1:$Q$501,2,FALSE)</f>
        <v>46</v>
      </c>
      <c r="F458" s="37">
        <v>6771</v>
      </c>
    </row>
    <row r="459" spans="1:6">
      <c r="A459" s="23">
        <v>35025000502</v>
      </c>
      <c r="B459" s="23">
        <v>0.224</v>
      </c>
      <c r="C459" s="23">
        <v>4</v>
      </c>
      <c r="D459" s="23" t="str">
        <f t="shared" si="7"/>
        <v>4. 20%-29.9%</v>
      </c>
      <c r="E459" s="35">
        <f>VLOOKUP(A459,PovData!$P$1:$Q$501,2,FALSE)</f>
        <v>294</v>
      </c>
      <c r="F459" s="37">
        <v>6865</v>
      </c>
    </row>
    <row r="460" spans="1:6">
      <c r="A460" s="23">
        <v>35025000600</v>
      </c>
      <c r="B460" s="23">
        <v>0.154</v>
      </c>
      <c r="C460" s="23">
        <v>3</v>
      </c>
      <c r="D460" s="23" t="str">
        <f t="shared" si="7"/>
        <v>3. 10%-19.9%</v>
      </c>
      <c r="E460" s="35">
        <f>VLOOKUP(A460,PovData!$P$1:$Q$501,2,FALSE)</f>
        <v>332</v>
      </c>
      <c r="F460" s="37">
        <v>6955</v>
      </c>
    </row>
    <row r="461" spans="1:6">
      <c r="A461" s="23">
        <v>35001004739</v>
      </c>
      <c r="B461" s="23">
        <v>0.26900000000000002</v>
      </c>
      <c r="C461" s="23">
        <v>4</v>
      </c>
      <c r="D461" s="23" t="str">
        <f t="shared" si="7"/>
        <v>4. 20%-29.9%</v>
      </c>
      <c r="E461" s="35">
        <f>VLOOKUP(A461,PovData!$P$1:$Q$501,2,FALSE)</f>
        <v>284</v>
      </c>
      <c r="F461" s="37">
        <v>6995</v>
      </c>
    </row>
    <row r="462" spans="1:6">
      <c r="A462" s="23">
        <v>35013001801</v>
      </c>
      <c r="B462" s="23">
        <v>0.26700000000000002</v>
      </c>
      <c r="C462" s="23">
        <v>4</v>
      </c>
      <c r="D462" s="23" t="str">
        <f t="shared" si="7"/>
        <v>4. 20%-29.9%</v>
      </c>
      <c r="E462" s="35">
        <f>VLOOKUP(A462,PovData!$P$1:$Q$501,2,FALSE)</f>
        <v>328</v>
      </c>
      <c r="F462" s="37">
        <v>7020</v>
      </c>
    </row>
    <row r="463" spans="1:6">
      <c r="A463" s="23">
        <v>35043010702</v>
      </c>
      <c r="B463" s="23">
        <v>0.10199999999999999</v>
      </c>
      <c r="C463" s="23">
        <v>3</v>
      </c>
      <c r="D463" s="23" t="str">
        <f t="shared" si="7"/>
        <v>3. 10%-19.9%</v>
      </c>
      <c r="E463" s="35">
        <f>VLOOKUP(A463,PovData!$P$1:$Q$501,2,FALSE)</f>
        <v>99</v>
      </c>
      <c r="F463" s="37">
        <v>7027</v>
      </c>
    </row>
    <row r="464" spans="1:6">
      <c r="A464" s="23">
        <v>35015001000</v>
      </c>
      <c r="B464" s="23">
        <v>0.24199999999999999</v>
      </c>
      <c r="C464" s="23">
        <v>4</v>
      </c>
      <c r="D464" s="23" t="str">
        <f t="shared" si="7"/>
        <v>4. 20%-29.9%</v>
      </c>
      <c r="E464" s="35">
        <f>VLOOKUP(A464,PovData!$P$1:$Q$501,2,FALSE)</f>
        <v>297</v>
      </c>
      <c r="F464" s="37">
        <v>7039</v>
      </c>
    </row>
    <row r="465" spans="1:6">
      <c r="A465" s="23">
        <v>35015001100</v>
      </c>
      <c r="B465" s="23">
        <v>0.21</v>
      </c>
      <c r="C465" s="23">
        <v>4</v>
      </c>
      <c r="D465" s="23" t="str">
        <f t="shared" si="7"/>
        <v>4. 20%-29.9%</v>
      </c>
      <c r="E465" s="35">
        <f>VLOOKUP(A465,PovData!$P$1:$Q$501,2,FALSE)</f>
        <v>187</v>
      </c>
      <c r="F465" s="37">
        <v>7064</v>
      </c>
    </row>
    <row r="466" spans="1:6">
      <c r="A466" s="23">
        <v>35001004713</v>
      </c>
      <c r="B466" s="23">
        <v>0.121</v>
      </c>
      <c r="C466" s="23">
        <v>3</v>
      </c>
      <c r="D466" s="23" t="str">
        <f t="shared" si="7"/>
        <v>3. 10%-19.9%</v>
      </c>
      <c r="E466" s="35">
        <f>VLOOKUP(A466,PovData!$P$1:$Q$501,2,FALSE)</f>
        <v>294</v>
      </c>
      <c r="F466" s="37">
        <v>7112</v>
      </c>
    </row>
    <row r="467" spans="1:6">
      <c r="A467" s="23">
        <v>35001003714</v>
      </c>
      <c r="B467" s="23">
        <v>0.222</v>
      </c>
      <c r="C467" s="23">
        <v>4</v>
      </c>
      <c r="D467" s="23" t="str">
        <f t="shared" si="7"/>
        <v>4. 20%-29.9%</v>
      </c>
      <c r="E467" s="35">
        <f>VLOOKUP(A467,PovData!$P$1:$Q$501,2,FALSE)</f>
        <v>126</v>
      </c>
      <c r="F467" s="37">
        <v>7176</v>
      </c>
    </row>
    <row r="468" spans="1:6">
      <c r="A468" s="23">
        <v>35013000900</v>
      </c>
      <c r="B468" s="23">
        <v>0.496</v>
      </c>
      <c r="C468" s="23">
        <v>6</v>
      </c>
      <c r="D468" s="23" t="str">
        <f t="shared" si="7"/>
        <v>6. 40% or more</v>
      </c>
      <c r="E468" s="35">
        <f>VLOOKUP(A468,PovData!$P$1:$Q$501,2,FALSE)</f>
        <v>200</v>
      </c>
      <c r="F468" s="37">
        <v>7212</v>
      </c>
    </row>
    <row r="469" spans="1:6">
      <c r="A469" s="23">
        <v>35013001804</v>
      </c>
      <c r="B469" s="23">
        <v>0.373</v>
      </c>
      <c r="C469" s="23">
        <v>5</v>
      </c>
      <c r="D469" s="23" t="str">
        <f t="shared" si="7"/>
        <v>5. 30%-39.9%</v>
      </c>
      <c r="E469" s="35">
        <f>VLOOKUP(A469,PovData!$P$1:$Q$501,2,FALSE)</f>
        <v>316</v>
      </c>
      <c r="F469" s="37">
        <v>7256</v>
      </c>
    </row>
    <row r="470" spans="1:6">
      <c r="A470" s="23">
        <v>35035000402</v>
      </c>
      <c r="B470" s="23">
        <v>0.10299999999999999</v>
      </c>
      <c r="C470" s="23">
        <v>3</v>
      </c>
      <c r="D470" s="23" t="str">
        <f t="shared" si="7"/>
        <v>3. 10%-19.9%</v>
      </c>
      <c r="E470" s="35">
        <f>VLOOKUP(A470,PovData!$P$1:$Q$501,2,FALSE)</f>
        <v>53</v>
      </c>
      <c r="F470" s="37">
        <v>7325</v>
      </c>
    </row>
    <row r="471" spans="1:6">
      <c r="A471" s="23">
        <v>35013001303</v>
      </c>
      <c r="B471" s="23">
        <v>0.23799999999999999</v>
      </c>
      <c r="C471" s="23">
        <v>4</v>
      </c>
      <c r="D471" s="23" t="str">
        <f t="shared" si="7"/>
        <v>4. 20%-29.9%</v>
      </c>
      <c r="E471" s="35">
        <f>VLOOKUP(A471,PovData!$P$1:$Q$501,2,FALSE)</f>
        <v>287</v>
      </c>
      <c r="F471" s="37">
        <v>7347</v>
      </c>
    </row>
    <row r="472" spans="1:6">
      <c r="A472" s="23">
        <v>35043011100</v>
      </c>
      <c r="B472" s="23">
        <v>0.128</v>
      </c>
      <c r="C472" s="23">
        <v>3</v>
      </c>
      <c r="D472" s="23" t="str">
        <f t="shared" si="7"/>
        <v>3. 10%-19.9%</v>
      </c>
      <c r="E472" s="35">
        <f>VLOOKUP(A472,PovData!$P$1:$Q$501,2,FALSE)</f>
        <v>48</v>
      </c>
      <c r="F472" s="37">
        <v>7350</v>
      </c>
    </row>
    <row r="473" spans="1:6">
      <c r="A473" s="23">
        <v>35001003732</v>
      </c>
      <c r="B473" s="23">
        <v>2.9000000000000001E-2</v>
      </c>
      <c r="C473" s="23">
        <v>1</v>
      </c>
      <c r="D473" s="23" t="str">
        <f t="shared" si="7"/>
        <v>1. &lt;5%</v>
      </c>
      <c r="E473" s="35">
        <f>VLOOKUP(A473,PovData!$P$1:$Q$501,2,FALSE)</f>
        <v>115</v>
      </c>
      <c r="F473" s="37">
        <v>7389</v>
      </c>
    </row>
    <row r="474" spans="1:6">
      <c r="A474" s="23">
        <v>35001001200</v>
      </c>
      <c r="B474" s="23">
        <v>0.3</v>
      </c>
      <c r="C474" s="23">
        <v>5</v>
      </c>
      <c r="D474" s="23" t="str">
        <f t="shared" si="7"/>
        <v>5. 30%-39.9%</v>
      </c>
      <c r="E474" s="35">
        <f>VLOOKUP(A474,PovData!$P$1:$Q$501,2,FALSE)</f>
        <v>301</v>
      </c>
      <c r="F474" s="37">
        <v>7414</v>
      </c>
    </row>
    <row r="475" spans="1:6">
      <c r="A475" s="23">
        <v>35001004723</v>
      </c>
      <c r="B475" s="23">
        <v>2.7E-2</v>
      </c>
      <c r="C475" s="23">
        <v>1</v>
      </c>
      <c r="D475" s="23" t="str">
        <f t="shared" si="7"/>
        <v>1. &lt;5%</v>
      </c>
      <c r="E475" s="35">
        <f>VLOOKUP(A475,PovData!$P$1:$Q$501,2,FALSE)</f>
        <v>115</v>
      </c>
      <c r="F475" s="37">
        <v>7416</v>
      </c>
    </row>
    <row r="476" spans="1:6">
      <c r="A476" s="23">
        <v>35001004712</v>
      </c>
      <c r="B476" s="23">
        <v>0.20200000000000001</v>
      </c>
      <c r="C476" s="23">
        <v>4</v>
      </c>
      <c r="D476" s="23" t="str">
        <f t="shared" si="7"/>
        <v>4. 20%-29.9%</v>
      </c>
      <c r="E476" s="35">
        <f>VLOOKUP(A476,PovData!$P$1:$Q$501,2,FALSE)</f>
        <v>307</v>
      </c>
      <c r="F476" s="37">
        <v>7425</v>
      </c>
    </row>
    <row r="477" spans="1:6">
      <c r="A477" s="23">
        <v>35001004741</v>
      </c>
      <c r="B477" s="23">
        <v>0.24399999999999999</v>
      </c>
      <c r="C477" s="23">
        <v>4</v>
      </c>
      <c r="D477" s="23" t="str">
        <f t="shared" si="7"/>
        <v>4. 20%-29.9%</v>
      </c>
      <c r="E477" s="35">
        <f>VLOOKUP(A477,PovData!$P$1:$Q$501,2,FALSE)</f>
        <v>317</v>
      </c>
      <c r="F477" s="37">
        <v>7442</v>
      </c>
    </row>
    <row r="478" spans="1:6">
      <c r="A478" s="23">
        <v>35061970301</v>
      </c>
      <c r="B478" s="23">
        <v>0.36399999999999999</v>
      </c>
      <c r="C478" s="23">
        <v>5</v>
      </c>
      <c r="D478" s="23" t="str">
        <f t="shared" si="7"/>
        <v>5. 30%-39.9%</v>
      </c>
      <c r="E478" s="35">
        <f>VLOOKUP(A478,PovData!$P$1:$Q$501,2,FALSE)</f>
        <v>265</v>
      </c>
      <c r="F478" s="37">
        <v>7474</v>
      </c>
    </row>
    <row r="479" spans="1:6">
      <c r="A479" s="23">
        <v>35001004733</v>
      </c>
      <c r="B479" s="23">
        <v>0.247</v>
      </c>
      <c r="C479" s="23">
        <v>4</v>
      </c>
      <c r="D479" s="23" t="str">
        <f t="shared" si="7"/>
        <v>4. 20%-29.9%</v>
      </c>
      <c r="E479" s="35">
        <f>VLOOKUP(A479,PovData!$P$1:$Q$501,2,FALSE)</f>
        <v>305</v>
      </c>
      <c r="F479" s="37">
        <v>7475</v>
      </c>
    </row>
    <row r="480" spans="1:6">
      <c r="A480" s="23">
        <v>35049001303</v>
      </c>
      <c r="B480" s="23">
        <v>0.13</v>
      </c>
      <c r="C480" s="23">
        <v>3</v>
      </c>
      <c r="D480" s="23" t="str">
        <f t="shared" si="7"/>
        <v>3. 10%-19.9%</v>
      </c>
      <c r="E480" s="35">
        <f>VLOOKUP(A480,PovData!$P$1:$Q$501,2,FALSE)</f>
        <v>225</v>
      </c>
      <c r="F480" s="37">
        <v>7510</v>
      </c>
    </row>
    <row r="481" spans="1:6">
      <c r="A481" s="23">
        <v>35045000505</v>
      </c>
      <c r="B481" s="23">
        <v>0.161</v>
      </c>
      <c r="C481" s="23">
        <v>3</v>
      </c>
      <c r="D481" s="23" t="str">
        <f t="shared" si="7"/>
        <v>3. 10%-19.9%</v>
      </c>
      <c r="E481" s="35">
        <f>VLOOKUP(A481,PovData!$P$1:$Q$501,2,FALSE)</f>
        <v>438</v>
      </c>
      <c r="F481" s="37">
        <v>7529</v>
      </c>
    </row>
    <row r="482" spans="1:6">
      <c r="A482" s="23">
        <v>35001004734</v>
      </c>
      <c r="B482" s="23">
        <v>0.23799999999999999</v>
      </c>
      <c r="C482" s="23">
        <v>4</v>
      </c>
      <c r="D482" s="23" t="str">
        <f t="shared" si="7"/>
        <v>4. 20%-29.9%</v>
      </c>
      <c r="E482" s="35">
        <f>VLOOKUP(A482,PovData!$P$1:$Q$501,2,FALSE)</f>
        <v>328</v>
      </c>
      <c r="F482" s="37">
        <v>7566</v>
      </c>
    </row>
    <row r="483" spans="1:6">
      <c r="A483" s="23">
        <v>35001004740</v>
      </c>
      <c r="B483" s="23">
        <v>0.17699999999999999</v>
      </c>
      <c r="C483" s="23">
        <v>3</v>
      </c>
      <c r="D483" s="23" t="str">
        <f t="shared" si="7"/>
        <v>3. 10%-19.9%</v>
      </c>
      <c r="E483" s="35">
        <f>VLOOKUP(A483,PovData!$P$1:$Q$501,2,FALSE)</f>
        <v>264</v>
      </c>
      <c r="F483" s="37">
        <v>7574</v>
      </c>
    </row>
    <row r="484" spans="1:6">
      <c r="A484" s="23">
        <v>35001004746</v>
      </c>
      <c r="B484" s="23">
        <v>0.14299999999999999</v>
      </c>
      <c r="C484" s="23">
        <v>3</v>
      </c>
      <c r="D484" s="23" t="str">
        <f t="shared" si="7"/>
        <v>3. 10%-19.9%</v>
      </c>
      <c r="E484" s="35">
        <f>VLOOKUP(A484,PovData!$P$1:$Q$501,2,FALSE)</f>
        <v>144</v>
      </c>
      <c r="F484" s="37">
        <v>7592</v>
      </c>
    </row>
    <row r="485" spans="1:6">
      <c r="A485" s="23">
        <v>35055940100</v>
      </c>
      <c r="B485" s="23">
        <v>0.17399999999999999</v>
      </c>
      <c r="C485" s="23">
        <v>3</v>
      </c>
      <c r="D485" s="23" t="str">
        <f t="shared" si="7"/>
        <v>3. 10%-19.9%</v>
      </c>
      <c r="E485" s="35">
        <f>VLOOKUP(A485,PovData!$P$1:$Q$501,2,FALSE)</f>
        <v>170</v>
      </c>
      <c r="F485" s="37">
        <v>7707</v>
      </c>
    </row>
    <row r="486" spans="1:6">
      <c r="A486" s="23">
        <v>35001000901</v>
      </c>
      <c r="B486" s="23">
        <v>0.51500000000000001</v>
      </c>
      <c r="C486" s="23">
        <v>6</v>
      </c>
      <c r="D486" s="23" t="str">
        <f t="shared" si="7"/>
        <v>6. 40% or more</v>
      </c>
      <c r="E486" s="35">
        <f>VLOOKUP(A486,PovData!$P$1:$Q$501,2,FALSE)</f>
        <v>279</v>
      </c>
      <c r="F486" s="37">
        <v>7787</v>
      </c>
    </row>
    <row r="487" spans="1:6">
      <c r="A487" s="23">
        <v>35001004717</v>
      </c>
      <c r="B487" s="23">
        <v>0.16700000000000001</v>
      </c>
      <c r="C487" s="23">
        <v>3</v>
      </c>
      <c r="D487" s="23" t="str">
        <f t="shared" si="7"/>
        <v>3. 10%-19.9%</v>
      </c>
      <c r="E487" s="35">
        <f>VLOOKUP(A487,PovData!$P$1:$Q$501,2,FALSE)</f>
        <v>111</v>
      </c>
      <c r="F487" s="37">
        <v>7831</v>
      </c>
    </row>
    <row r="488" spans="1:6">
      <c r="A488" s="23">
        <v>35055952600</v>
      </c>
      <c r="B488" s="23">
        <v>0.16600000000000001</v>
      </c>
      <c r="C488" s="23">
        <v>3</v>
      </c>
      <c r="D488" s="23" t="str">
        <f t="shared" si="7"/>
        <v>3. 10%-19.9%</v>
      </c>
      <c r="E488" s="35">
        <f>VLOOKUP(A488,PovData!$P$1:$Q$501,2,FALSE)</f>
        <v>48</v>
      </c>
      <c r="F488" s="37">
        <v>7871</v>
      </c>
    </row>
    <row r="489" spans="1:6">
      <c r="A489" s="23">
        <v>35013001304</v>
      </c>
      <c r="B489" s="23">
        <v>0.3</v>
      </c>
      <c r="C489" s="23">
        <v>5</v>
      </c>
      <c r="D489" s="23" t="str">
        <f t="shared" si="7"/>
        <v>5. 30%-39.9%</v>
      </c>
      <c r="E489" s="35">
        <f>VLOOKUP(A489,PovData!$P$1:$Q$501,2,FALSE)</f>
        <v>304</v>
      </c>
      <c r="F489" s="37">
        <v>8124</v>
      </c>
    </row>
    <row r="490" spans="1:6">
      <c r="A490" s="23">
        <v>35001002402</v>
      </c>
      <c r="B490" s="23">
        <v>0.36499999999999999</v>
      </c>
      <c r="C490" s="23">
        <v>5</v>
      </c>
      <c r="D490" s="23" t="str">
        <f t="shared" si="7"/>
        <v>5. 30%-39.9%</v>
      </c>
      <c r="E490" s="35">
        <f>VLOOKUP(A490,PovData!$P$1:$Q$501,2,FALSE)</f>
        <v>298</v>
      </c>
      <c r="F490" s="37">
        <v>8479</v>
      </c>
    </row>
    <row r="491" spans="1:6">
      <c r="A491" s="23">
        <v>35043010720</v>
      </c>
      <c r="B491" s="23">
        <v>4.5999999999999999E-2</v>
      </c>
      <c r="C491" s="23">
        <v>1</v>
      </c>
      <c r="D491" s="23" t="str">
        <f t="shared" si="7"/>
        <v>1. &lt;5%</v>
      </c>
      <c r="E491" s="35">
        <f>VLOOKUP(A491,PovData!$P$1:$Q$501,2,FALSE)</f>
        <v>160</v>
      </c>
      <c r="F491" s="37">
        <v>8616</v>
      </c>
    </row>
    <row r="492" spans="1:6">
      <c r="A492" s="23">
        <v>35001002300</v>
      </c>
      <c r="B492" s="23">
        <v>0.253</v>
      </c>
      <c r="C492" s="23">
        <v>4</v>
      </c>
      <c r="D492" s="23" t="str">
        <f t="shared" si="7"/>
        <v>4. 20%-29.9%</v>
      </c>
      <c r="E492" s="35">
        <f>VLOOKUP(A492,PovData!$P$1:$Q$501,2,FALSE)</f>
        <v>297</v>
      </c>
      <c r="F492" s="37">
        <v>9085</v>
      </c>
    </row>
    <row r="493" spans="1:6">
      <c r="A493" s="23">
        <v>35043010703</v>
      </c>
      <c r="B493" s="23">
        <v>6.4000000000000001E-2</v>
      </c>
      <c r="C493" s="23">
        <v>2</v>
      </c>
      <c r="D493" s="23" t="str">
        <f t="shared" si="7"/>
        <v>2. 5% to 9.9%</v>
      </c>
      <c r="E493" s="35">
        <f>VLOOKUP(A493,PovData!$P$1:$Q$501,2,FALSE)</f>
        <v>111</v>
      </c>
      <c r="F493" s="37">
        <v>9312</v>
      </c>
    </row>
    <row r="494" spans="1:6">
      <c r="A494" s="23">
        <v>35001004748</v>
      </c>
      <c r="B494" s="23">
        <v>8.8999999999999996E-2</v>
      </c>
      <c r="C494" s="23">
        <v>2</v>
      </c>
      <c r="D494" s="23" t="str">
        <f t="shared" si="7"/>
        <v>2. 5% to 9.9%</v>
      </c>
      <c r="E494" s="35">
        <f>VLOOKUP(A494,PovData!$P$1:$Q$501,2,FALSE)</f>
        <v>133</v>
      </c>
      <c r="F494" s="37">
        <v>9539</v>
      </c>
    </row>
    <row r="495" spans="1:6">
      <c r="A495" s="23">
        <v>35043010717</v>
      </c>
      <c r="B495" s="23">
        <v>9.9000000000000005E-2</v>
      </c>
      <c r="C495" s="23">
        <v>2</v>
      </c>
      <c r="D495" s="23" t="str">
        <f t="shared" si="7"/>
        <v>2. 5% to 9.9%</v>
      </c>
      <c r="E495" s="35">
        <f>VLOOKUP(A495,PovData!$P$1:$Q$501,2,FALSE)</f>
        <v>201</v>
      </c>
      <c r="F495" s="37">
        <v>9986</v>
      </c>
    </row>
    <row r="496" spans="1:6">
      <c r="A496" s="23">
        <v>35001940600</v>
      </c>
      <c r="B496" s="23">
        <v>0.14499999999999999</v>
      </c>
      <c r="C496" s="23">
        <v>3</v>
      </c>
      <c r="D496" s="23" t="str">
        <f t="shared" si="7"/>
        <v>3. 10%-19.9%</v>
      </c>
      <c r="E496" s="35">
        <f>VLOOKUP(A496,PovData!$P$1:$Q$501,2,FALSE)</f>
        <v>1247</v>
      </c>
      <c r="F496" s="37">
        <v>10290</v>
      </c>
    </row>
    <row r="497" spans="1:6">
      <c r="A497" s="23">
        <v>35013001306</v>
      </c>
      <c r="B497" s="23">
        <v>0.16600000000000001</v>
      </c>
      <c r="C497" s="23">
        <v>3</v>
      </c>
      <c r="D497" s="23" t="str">
        <f t="shared" si="7"/>
        <v>3. 10%-19.9%</v>
      </c>
      <c r="E497" s="35">
        <f>VLOOKUP(A497,PovData!$P$1:$Q$501,2,FALSE)</f>
        <v>420</v>
      </c>
      <c r="F497" s="37">
        <v>10372</v>
      </c>
    </row>
    <row r="498" spans="1:6">
      <c r="A498" s="23">
        <v>35035000902</v>
      </c>
      <c r="B498" s="23">
        <v>0.47099999999999997</v>
      </c>
      <c r="C498" s="23">
        <v>6</v>
      </c>
      <c r="D498" s="23" t="str">
        <f t="shared" si="7"/>
        <v>6. 40% or more</v>
      </c>
      <c r="E498" s="35">
        <f>VLOOKUP(A498,PovData!$P$1:$Q$501,2,FALSE)</f>
        <v>1734</v>
      </c>
      <c r="F498" s="37">
        <v>10442</v>
      </c>
    </row>
    <row r="499" spans="1:6">
      <c r="A499" s="23">
        <v>35043010723</v>
      </c>
      <c r="B499" s="23">
        <v>0.15</v>
      </c>
      <c r="C499" s="23">
        <v>3</v>
      </c>
      <c r="D499" s="23" t="str">
        <f t="shared" si="7"/>
        <v>3. 10%-19.9%</v>
      </c>
      <c r="E499" s="35">
        <f>VLOOKUP(A499,PovData!$P$1:$Q$501,2,FALSE)</f>
        <v>162</v>
      </c>
      <c r="F499" s="37">
        <v>11130</v>
      </c>
    </row>
    <row r="500" spans="1:6">
      <c r="A500" s="23">
        <v>35013001201</v>
      </c>
      <c r="B500" s="23">
        <v>0.17899999999999999</v>
      </c>
      <c r="C500" s="23">
        <v>3</v>
      </c>
      <c r="D500" s="23" t="str">
        <f t="shared" si="7"/>
        <v>3. 10%-19.9%</v>
      </c>
      <c r="E500" s="35">
        <f>VLOOKUP(A500,PovData!$P$1:$Q$501,2,FALSE)</f>
        <v>519</v>
      </c>
      <c r="F500" s="37">
        <v>15505</v>
      </c>
    </row>
    <row r="502" spans="1:6">
      <c r="E502" s="23">
        <f>SUM(E2:E501)</f>
        <v>62529</v>
      </c>
    </row>
  </sheetData>
  <sortState xmlns:xlrd2="http://schemas.microsoft.com/office/spreadsheetml/2017/richdata2" ref="A2:F502">
    <sortCondition ref="F2:F50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F880-20D5-F547-9E93-0D90BFC0A363}">
  <dimension ref="A1:T502"/>
  <sheetViews>
    <sheetView tabSelected="1" zoomScale="99" zoomScaleNormal="100" workbookViewId="0">
      <selection activeCell="E7" sqref="A7:XFD7"/>
    </sheetView>
  </sheetViews>
  <sheetFormatPr baseColWidth="10" defaultRowHeight="15"/>
  <cols>
    <col min="1" max="1" width="26.1640625" style="26" bestFit="1" customWidth="1"/>
    <col min="2" max="2" width="10.83203125" style="26"/>
    <col min="3" max="3" width="10.83203125" style="35"/>
    <col min="4" max="4" width="10.83203125" style="26"/>
    <col min="5" max="5" width="13.1640625" style="26" customWidth="1"/>
    <col min="6" max="6" width="12.5" style="26" customWidth="1"/>
    <col min="7" max="7" width="7" style="149" customWidth="1"/>
    <col min="8" max="8" width="17.6640625" style="26" customWidth="1"/>
    <col min="9" max="9" width="10.83203125" style="26"/>
    <col min="10" max="10" width="18" style="26" bestFit="1" customWidth="1"/>
    <col min="11" max="11" width="10.83203125" style="26"/>
    <col min="12" max="12" width="13" style="26" customWidth="1"/>
    <col min="13" max="13" width="22.83203125" style="35" customWidth="1"/>
    <col min="14" max="14" width="29.1640625" style="26" bestFit="1" customWidth="1"/>
    <col min="15" max="16384" width="10.83203125" style="26"/>
  </cols>
  <sheetData>
    <row r="1" spans="1:14" s="48" customFormat="1">
      <c r="A1" s="48" t="s">
        <v>336</v>
      </c>
      <c r="B1" s="48" t="s">
        <v>337</v>
      </c>
      <c r="C1" s="147" t="s">
        <v>338</v>
      </c>
      <c r="D1" s="48" t="s">
        <v>339</v>
      </c>
      <c r="E1" s="48" t="s">
        <v>340</v>
      </c>
      <c r="F1" s="48" t="s">
        <v>341</v>
      </c>
      <c r="G1" s="148" t="s">
        <v>909</v>
      </c>
      <c r="H1" s="48" t="s">
        <v>910</v>
      </c>
      <c r="I1" s="48" t="s">
        <v>1067</v>
      </c>
      <c r="J1" s="48" t="s">
        <v>1066</v>
      </c>
      <c r="K1" s="48" t="s">
        <v>1065</v>
      </c>
      <c r="L1" s="48" t="s">
        <v>910</v>
      </c>
      <c r="M1" s="147" t="s">
        <v>1213</v>
      </c>
      <c r="N1" s="48" t="s">
        <v>1182</v>
      </c>
    </row>
    <row r="2" spans="1:14">
      <c r="A2" s="139">
        <v>35043940300</v>
      </c>
      <c r="B2" s="26" t="s">
        <v>315</v>
      </c>
      <c r="C2" s="35" t="s">
        <v>315</v>
      </c>
      <c r="D2" s="26" t="e">
        <v>#N/A</v>
      </c>
      <c r="E2" s="26">
        <v>0</v>
      </c>
      <c r="F2" s="26">
        <v>0</v>
      </c>
      <c r="G2" s="149" t="e">
        <f t="shared" ref="G2:G65" si="0">E2/F2</f>
        <v>#DIV/0!</v>
      </c>
      <c r="H2" s="137" t="s">
        <v>975</v>
      </c>
      <c r="I2" s="26">
        <v>-61</v>
      </c>
      <c r="J2" s="26" t="s">
        <v>1060</v>
      </c>
      <c r="K2" s="26" t="s">
        <v>910</v>
      </c>
      <c r="L2" s="141" t="s">
        <v>1052</v>
      </c>
      <c r="M2" s="150" t="s">
        <v>1100</v>
      </c>
      <c r="N2" s="141"/>
    </row>
    <row r="3" spans="1:14">
      <c r="A3" s="49">
        <v>35035000902</v>
      </c>
      <c r="B3" s="26">
        <v>0.47099999999999997</v>
      </c>
      <c r="C3" s="35">
        <v>6</v>
      </c>
      <c r="D3" s="26" t="s">
        <v>335</v>
      </c>
      <c r="E3" s="26">
        <v>1734</v>
      </c>
      <c r="F3" s="136">
        <v>10442</v>
      </c>
      <c r="G3" s="149">
        <f t="shared" si="0"/>
        <v>0.16606014173529976</v>
      </c>
      <c r="H3" s="137" t="s">
        <v>984</v>
      </c>
      <c r="I3" s="26">
        <v>-72</v>
      </c>
      <c r="J3" s="26" t="s">
        <v>1037</v>
      </c>
      <c r="K3" s="26" t="s">
        <v>910</v>
      </c>
      <c r="L3" s="141" t="s">
        <v>1079</v>
      </c>
      <c r="M3" s="150" t="s">
        <v>1125</v>
      </c>
      <c r="N3" s="141" t="s">
        <v>1184</v>
      </c>
    </row>
    <row r="4" spans="1:14">
      <c r="A4" s="139">
        <v>35045942802</v>
      </c>
      <c r="B4" s="26">
        <v>0.26</v>
      </c>
      <c r="C4" s="35">
        <v>4</v>
      </c>
      <c r="D4" s="26" t="s">
        <v>331</v>
      </c>
      <c r="E4" s="26">
        <v>868</v>
      </c>
      <c r="F4" s="136">
        <v>6142</v>
      </c>
      <c r="G4" s="149">
        <f t="shared" si="0"/>
        <v>0.14132204493650277</v>
      </c>
      <c r="H4" s="137" t="s">
        <v>1001</v>
      </c>
      <c r="I4" s="26">
        <v>-83</v>
      </c>
      <c r="J4" s="26" t="s">
        <v>1062</v>
      </c>
      <c r="K4" s="26" t="s">
        <v>910</v>
      </c>
      <c r="L4" s="141" t="s">
        <v>1083</v>
      </c>
      <c r="M4" s="150" t="s">
        <v>1165</v>
      </c>
      <c r="N4" s="141" t="s">
        <v>1185</v>
      </c>
    </row>
    <row r="5" spans="1:14">
      <c r="A5" s="139">
        <v>35029000600</v>
      </c>
      <c r="B5" s="26">
        <v>0.35299999999999998</v>
      </c>
      <c r="C5" s="35">
        <v>5</v>
      </c>
      <c r="D5" s="26" t="s">
        <v>333</v>
      </c>
      <c r="E5" s="26">
        <v>379</v>
      </c>
      <c r="F5" s="136">
        <v>2736</v>
      </c>
      <c r="G5" s="149">
        <f t="shared" si="0"/>
        <v>0.13852339181286549</v>
      </c>
      <c r="H5" s="137" t="s">
        <v>976</v>
      </c>
      <c r="I5" s="26">
        <v>-62</v>
      </c>
      <c r="J5" s="26" t="s">
        <v>1035</v>
      </c>
      <c r="K5" s="26" t="s">
        <v>910</v>
      </c>
      <c r="L5" s="141" t="s">
        <v>1053</v>
      </c>
      <c r="M5" s="150" t="s">
        <v>1216</v>
      </c>
      <c r="N5" s="141" t="s">
        <v>1186</v>
      </c>
    </row>
    <row r="6" spans="1:14">
      <c r="A6" s="49">
        <v>35005001300</v>
      </c>
      <c r="B6" s="26">
        <v>0.17599999999999999</v>
      </c>
      <c r="C6" s="35">
        <v>3</v>
      </c>
      <c r="D6" s="26" t="s">
        <v>329</v>
      </c>
      <c r="E6" s="26">
        <v>371</v>
      </c>
      <c r="F6" s="136">
        <v>2999</v>
      </c>
      <c r="G6" s="149">
        <f t="shared" si="0"/>
        <v>0.1237079026342114</v>
      </c>
      <c r="H6" s="137" t="s">
        <v>948</v>
      </c>
      <c r="I6" s="26">
        <v>-37</v>
      </c>
      <c r="J6" s="26" t="s">
        <v>1026</v>
      </c>
      <c r="K6" s="26" t="s">
        <v>910</v>
      </c>
      <c r="L6" s="141" t="s">
        <v>1069</v>
      </c>
      <c r="M6" s="150" t="s">
        <v>1217</v>
      </c>
      <c r="N6" s="141" t="s">
        <v>1187</v>
      </c>
    </row>
    <row r="7" spans="1:14">
      <c r="A7" s="49">
        <v>35001940600</v>
      </c>
      <c r="B7" s="26">
        <v>0.14499999999999999</v>
      </c>
      <c r="C7" s="35">
        <v>3</v>
      </c>
      <c r="D7" s="26" t="s">
        <v>329</v>
      </c>
      <c r="E7" s="26">
        <v>1247</v>
      </c>
      <c r="F7" s="136">
        <v>10290</v>
      </c>
      <c r="G7" s="149">
        <f t="shared" si="0"/>
        <v>0.12118561710398446</v>
      </c>
      <c r="H7" s="137" t="s">
        <v>944</v>
      </c>
      <c r="I7" s="26">
        <v>-13</v>
      </c>
      <c r="J7" s="26" t="s">
        <v>1021</v>
      </c>
      <c r="K7" s="26" t="s">
        <v>910</v>
      </c>
      <c r="L7" s="141" t="s">
        <v>1068</v>
      </c>
      <c r="M7" s="150" t="s">
        <v>1218</v>
      </c>
      <c r="N7" s="141" t="s">
        <v>1188</v>
      </c>
    </row>
    <row r="8" spans="1:14">
      <c r="A8" s="139">
        <v>35031943500</v>
      </c>
      <c r="B8" s="26">
        <v>0.29799999999999999</v>
      </c>
      <c r="C8" s="35">
        <v>4</v>
      </c>
      <c r="D8" s="26" t="s">
        <v>331</v>
      </c>
      <c r="E8" s="26">
        <v>359</v>
      </c>
      <c r="F8" s="136">
        <v>3469</v>
      </c>
      <c r="G8" s="149">
        <f t="shared" si="0"/>
        <v>0.10348803689824157</v>
      </c>
      <c r="H8" s="137" t="s">
        <v>978</v>
      </c>
      <c r="I8" s="26">
        <v>-66</v>
      </c>
      <c r="J8" s="26" t="s">
        <v>1036</v>
      </c>
      <c r="K8" s="26" t="s">
        <v>910</v>
      </c>
      <c r="L8" s="141" t="s">
        <v>1078</v>
      </c>
      <c r="M8" s="150" t="s">
        <v>1198</v>
      </c>
      <c r="N8" s="141" t="s">
        <v>1198</v>
      </c>
    </row>
    <row r="9" spans="1:14">
      <c r="A9" s="139">
        <v>35049980000</v>
      </c>
      <c r="B9" s="26" t="s">
        <v>315</v>
      </c>
      <c r="C9" s="35" t="s">
        <v>315</v>
      </c>
      <c r="D9" s="26" t="e">
        <v>#N/A</v>
      </c>
      <c r="E9" s="26">
        <v>97</v>
      </c>
      <c r="F9" s="26">
        <v>959</v>
      </c>
      <c r="G9" s="149">
        <f t="shared" si="0"/>
        <v>0.10114702815432743</v>
      </c>
      <c r="H9" s="137" t="s">
        <v>1012</v>
      </c>
      <c r="I9" s="137">
        <v>-100</v>
      </c>
      <c r="J9" s="26" t="s">
        <v>1064</v>
      </c>
      <c r="K9" s="26" t="s">
        <v>910</v>
      </c>
      <c r="L9" s="141" t="s">
        <v>1086</v>
      </c>
      <c r="M9" s="150" t="s">
        <v>1175</v>
      </c>
      <c r="N9" s="141" t="s">
        <v>1183</v>
      </c>
    </row>
    <row r="10" spans="1:14">
      <c r="A10" s="139">
        <v>35043010900</v>
      </c>
      <c r="B10" s="26">
        <v>0.30199999999999999</v>
      </c>
      <c r="C10" s="35">
        <v>5</v>
      </c>
      <c r="D10" s="26" t="s">
        <v>333</v>
      </c>
      <c r="E10" s="26">
        <v>258</v>
      </c>
      <c r="F10" s="136">
        <v>2575</v>
      </c>
      <c r="G10" s="149">
        <f t="shared" si="0"/>
        <v>0.10019417475728155</v>
      </c>
      <c r="H10" s="137" t="s">
        <v>993</v>
      </c>
      <c r="I10" s="26">
        <v>-91</v>
      </c>
      <c r="J10" s="26" t="s">
        <v>1038</v>
      </c>
      <c r="K10" s="26" t="s">
        <v>910</v>
      </c>
      <c r="L10" s="141" t="s">
        <v>1082</v>
      </c>
      <c r="M10" s="150" t="s">
        <v>1205</v>
      </c>
      <c r="N10" s="141"/>
    </row>
    <row r="11" spans="1:14">
      <c r="A11" s="139">
        <v>35045000607</v>
      </c>
      <c r="B11" s="26">
        <v>0.156</v>
      </c>
      <c r="C11" s="35">
        <v>3</v>
      </c>
      <c r="D11" s="26" t="s">
        <v>329</v>
      </c>
      <c r="E11" s="26">
        <v>362</v>
      </c>
      <c r="F11" s="136">
        <v>3636</v>
      </c>
      <c r="G11" s="149">
        <f t="shared" si="0"/>
        <v>9.9559955995599567E-2</v>
      </c>
      <c r="H11" s="137" t="s">
        <v>998</v>
      </c>
      <c r="I11" s="26">
        <v>-80</v>
      </c>
      <c r="J11" s="26" t="s">
        <v>1062</v>
      </c>
      <c r="K11" s="26" t="s">
        <v>910</v>
      </c>
      <c r="L11" s="141" t="s">
        <v>1083</v>
      </c>
      <c r="M11" s="150" t="s">
        <v>1220</v>
      </c>
      <c r="N11" s="141" t="s">
        <v>1219</v>
      </c>
    </row>
    <row r="12" spans="1:14">
      <c r="A12" s="139">
        <v>35031940300</v>
      </c>
      <c r="B12" s="26">
        <v>0.30199999999999999</v>
      </c>
      <c r="C12" s="35">
        <v>5</v>
      </c>
      <c r="D12" s="26" t="s">
        <v>333</v>
      </c>
      <c r="E12" s="26">
        <v>591</v>
      </c>
      <c r="F12" s="136">
        <v>6470</v>
      </c>
      <c r="G12" s="149">
        <f t="shared" si="0"/>
        <v>9.134466769706337E-2</v>
      </c>
      <c r="H12" s="137" t="s">
        <v>977</v>
      </c>
      <c r="I12" s="26">
        <v>-65</v>
      </c>
      <c r="J12" s="26" t="s">
        <v>1036</v>
      </c>
      <c r="K12" s="26" t="s">
        <v>910</v>
      </c>
      <c r="L12" s="141" t="s">
        <v>1078</v>
      </c>
      <c r="M12" s="150" t="s">
        <v>1200</v>
      </c>
      <c r="N12" s="141"/>
    </row>
    <row r="13" spans="1:14">
      <c r="A13" s="139">
        <v>35053978200</v>
      </c>
      <c r="B13" s="26">
        <v>0.18099999999999999</v>
      </c>
      <c r="C13" s="35">
        <v>3</v>
      </c>
      <c r="D13" s="26" t="s">
        <v>329</v>
      </c>
      <c r="E13" s="26">
        <v>147</v>
      </c>
      <c r="F13" s="136">
        <v>1660</v>
      </c>
      <c r="G13" s="149">
        <f t="shared" si="0"/>
        <v>8.8554216867469879E-2</v>
      </c>
      <c r="H13" s="137" t="s">
        <v>1013</v>
      </c>
      <c r="I13" s="137">
        <v>-102</v>
      </c>
      <c r="J13" s="26" t="s">
        <v>1042</v>
      </c>
      <c r="K13" s="26" t="s">
        <v>910</v>
      </c>
      <c r="L13" s="141" t="s">
        <v>1054</v>
      </c>
      <c r="M13" s="150" t="s">
        <v>1215</v>
      </c>
      <c r="N13" s="141" t="s">
        <v>1231</v>
      </c>
    </row>
    <row r="14" spans="1:14">
      <c r="A14" s="140">
        <v>35013001701</v>
      </c>
      <c r="B14" s="26">
        <v>0.28899999999999998</v>
      </c>
      <c r="C14" s="35">
        <v>4</v>
      </c>
      <c r="D14" s="26" t="s">
        <v>331</v>
      </c>
      <c r="E14" s="26">
        <v>538</v>
      </c>
      <c r="F14" s="136">
        <v>6137</v>
      </c>
      <c r="G14" s="149">
        <f t="shared" si="0"/>
        <v>8.7664982890663185E-2</v>
      </c>
      <c r="H14" s="137" t="s">
        <v>964</v>
      </c>
      <c r="I14" s="26">
        <v>-51</v>
      </c>
      <c r="J14" s="26" t="s">
        <v>1057</v>
      </c>
      <c r="K14" s="26" t="s">
        <v>910</v>
      </c>
      <c r="L14" s="141" t="s">
        <v>1072</v>
      </c>
      <c r="M14" s="150" t="s">
        <v>1225</v>
      </c>
      <c r="N14" s="141"/>
    </row>
    <row r="15" spans="1:14">
      <c r="A15" s="139">
        <v>35031943600</v>
      </c>
      <c r="B15" s="26">
        <v>0.44900000000000001</v>
      </c>
      <c r="C15" s="35">
        <v>6</v>
      </c>
      <c r="D15" s="26" t="s">
        <v>335</v>
      </c>
      <c r="E15" s="26">
        <v>508</v>
      </c>
      <c r="F15" s="136">
        <v>5879</v>
      </c>
      <c r="G15" s="149">
        <f t="shared" si="0"/>
        <v>8.6409253274366382E-2</v>
      </c>
      <c r="H15" s="137" t="s">
        <v>979</v>
      </c>
      <c r="I15" s="26">
        <v>-64</v>
      </c>
      <c r="J15" s="26" t="s">
        <v>1036</v>
      </c>
      <c r="K15" s="26" t="s">
        <v>910</v>
      </c>
      <c r="L15" s="141" t="s">
        <v>1078</v>
      </c>
      <c r="M15" s="150" t="s">
        <v>1201</v>
      </c>
      <c r="N15" s="141"/>
    </row>
    <row r="16" spans="1:14">
      <c r="A16" s="140">
        <v>35013001706</v>
      </c>
      <c r="B16" s="26">
        <v>0.45100000000000001</v>
      </c>
      <c r="C16" s="35">
        <v>6</v>
      </c>
      <c r="D16" s="26" t="s">
        <v>335</v>
      </c>
      <c r="E16" s="26">
        <v>337</v>
      </c>
      <c r="F16" s="136">
        <v>3933</v>
      </c>
      <c r="G16" s="149">
        <f t="shared" si="0"/>
        <v>8.5685227561657765E-2</v>
      </c>
      <c r="H16" s="137" t="s">
        <v>964</v>
      </c>
      <c r="I16" s="26">
        <v>-51</v>
      </c>
      <c r="J16" s="26" t="s">
        <v>1057</v>
      </c>
      <c r="K16" s="26" t="s">
        <v>910</v>
      </c>
      <c r="L16" s="141" t="s">
        <v>1072</v>
      </c>
      <c r="M16" s="150" t="s">
        <v>1137</v>
      </c>
      <c r="N16" s="141"/>
    </row>
    <row r="17" spans="1:14">
      <c r="A17" s="140">
        <v>35013001707</v>
      </c>
      <c r="B17" s="26">
        <v>0.373</v>
      </c>
      <c r="C17" s="35">
        <v>5</v>
      </c>
      <c r="D17" s="26" t="s">
        <v>333</v>
      </c>
      <c r="E17" s="26">
        <v>506</v>
      </c>
      <c r="F17" s="136">
        <v>6092</v>
      </c>
      <c r="G17" s="149">
        <f t="shared" si="0"/>
        <v>8.3059750492449111E-2</v>
      </c>
      <c r="H17" s="137" t="s">
        <v>964</v>
      </c>
      <c r="I17" s="26">
        <v>-51</v>
      </c>
      <c r="J17" s="26" t="s">
        <v>1057</v>
      </c>
      <c r="K17" s="26" t="s">
        <v>910</v>
      </c>
      <c r="L17" s="141" t="s">
        <v>1072</v>
      </c>
      <c r="M17" s="150" t="s">
        <v>1137</v>
      </c>
      <c r="N17" s="141"/>
    </row>
    <row r="18" spans="1:14">
      <c r="A18" s="49">
        <v>35006974700</v>
      </c>
      <c r="B18" s="26">
        <v>0.186</v>
      </c>
      <c r="C18" s="35">
        <v>3</v>
      </c>
      <c r="D18" s="26" t="s">
        <v>329</v>
      </c>
      <c r="E18" s="26">
        <v>531</v>
      </c>
      <c r="F18" s="136">
        <v>6460</v>
      </c>
      <c r="G18" s="149">
        <f t="shared" si="0"/>
        <v>8.2198142414860675E-2</v>
      </c>
      <c r="H18" s="137" t="s">
        <v>949</v>
      </c>
      <c r="I18" s="26">
        <v>-38</v>
      </c>
      <c r="J18" s="26" t="s">
        <v>1027</v>
      </c>
      <c r="K18" s="26" t="s">
        <v>910</v>
      </c>
      <c r="L18" s="141" t="s">
        <v>1048</v>
      </c>
      <c r="M18" s="150" t="s">
        <v>1210</v>
      </c>
      <c r="N18" s="141" t="s">
        <v>1189</v>
      </c>
    </row>
    <row r="19" spans="1:14">
      <c r="A19" s="49">
        <v>35001004736</v>
      </c>
      <c r="B19" s="26">
        <v>0.34200000000000003</v>
      </c>
      <c r="C19" s="35">
        <v>5</v>
      </c>
      <c r="D19" s="26" t="s">
        <v>333</v>
      </c>
      <c r="E19" s="26">
        <v>91</v>
      </c>
      <c r="F19" s="136">
        <v>1160</v>
      </c>
      <c r="G19" s="149">
        <f t="shared" si="0"/>
        <v>7.844827586206897E-2</v>
      </c>
      <c r="H19" s="137" t="s">
        <v>937</v>
      </c>
      <c r="I19" s="26">
        <v>-12</v>
      </c>
      <c r="J19" s="26" t="s">
        <v>1021</v>
      </c>
      <c r="K19" s="26" t="s">
        <v>910</v>
      </c>
      <c r="L19" s="141" t="s">
        <v>1068</v>
      </c>
      <c r="M19" s="150" t="s">
        <v>1115</v>
      </c>
      <c r="N19" s="141" t="s">
        <v>1232</v>
      </c>
    </row>
    <row r="20" spans="1:14">
      <c r="A20" s="140">
        <v>35013001705</v>
      </c>
      <c r="B20" s="26">
        <v>0.378</v>
      </c>
      <c r="C20" s="35">
        <v>5</v>
      </c>
      <c r="D20" s="26" t="s">
        <v>333</v>
      </c>
      <c r="E20" s="26">
        <v>259</v>
      </c>
      <c r="F20" s="136">
        <v>3348</v>
      </c>
      <c r="G20" s="149">
        <f t="shared" si="0"/>
        <v>7.7359617682198331E-2</v>
      </c>
      <c r="H20" s="137" t="s">
        <v>964</v>
      </c>
      <c r="I20" s="26">
        <v>-51</v>
      </c>
      <c r="J20" s="26" t="s">
        <v>1057</v>
      </c>
      <c r="K20" s="26" t="s">
        <v>910</v>
      </c>
      <c r="L20" s="141" t="s">
        <v>1072</v>
      </c>
      <c r="M20" s="150" t="s">
        <v>1137</v>
      </c>
      <c r="N20" s="141"/>
    </row>
    <row r="21" spans="1:14">
      <c r="A21" s="49">
        <v>35025000702</v>
      </c>
      <c r="B21" s="26">
        <v>0.11799999999999999</v>
      </c>
      <c r="C21" s="35">
        <v>3</v>
      </c>
      <c r="D21" s="26" t="s">
        <v>329</v>
      </c>
      <c r="E21" s="26">
        <v>269</v>
      </c>
      <c r="F21" s="136">
        <v>3490</v>
      </c>
      <c r="G21" s="149">
        <f t="shared" si="0"/>
        <v>7.7077363896848133E-2</v>
      </c>
      <c r="H21" s="137" t="s">
        <v>973</v>
      </c>
      <c r="I21" s="26">
        <v>-59</v>
      </c>
      <c r="J21" s="26" t="s">
        <v>1033</v>
      </c>
      <c r="K21" s="26" t="s">
        <v>910</v>
      </c>
      <c r="L21" s="141" t="s">
        <v>1077</v>
      </c>
      <c r="M21" s="150" t="s">
        <v>1125</v>
      </c>
      <c r="N21" s="141" t="s">
        <v>1192</v>
      </c>
    </row>
    <row r="22" spans="1:14">
      <c r="A22" s="139">
        <v>35031946000</v>
      </c>
      <c r="B22" s="26">
        <v>0.498</v>
      </c>
      <c r="C22" s="35">
        <v>6</v>
      </c>
      <c r="D22" s="26" t="s">
        <v>335</v>
      </c>
      <c r="E22" s="26">
        <v>437</v>
      </c>
      <c r="F22" s="136">
        <v>5708</v>
      </c>
      <c r="G22" s="149">
        <f t="shared" si="0"/>
        <v>7.6559215136650316E-2</v>
      </c>
      <c r="H22" s="137" t="s">
        <v>978</v>
      </c>
      <c r="I22" s="26">
        <v>-66</v>
      </c>
      <c r="J22" s="26" t="s">
        <v>1036</v>
      </c>
      <c r="K22" s="26" t="s">
        <v>910</v>
      </c>
      <c r="L22" s="141" t="s">
        <v>1078</v>
      </c>
      <c r="M22" s="150" t="s">
        <v>1202</v>
      </c>
      <c r="N22" s="141"/>
    </row>
    <row r="23" spans="1:14">
      <c r="A23" s="139">
        <v>35043940700</v>
      </c>
      <c r="B23" s="26">
        <v>0.24199999999999999</v>
      </c>
      <c r="C23" s="35">
        <v>4</v>
      </c>
      <c r="D23" s="26" t="s">
        <v>331</v>
      </c>
      <c r="E23" s="26">
        <v>313</v>
      </c>
      <c r="F23" s="136">
        <v>4095</v>
      </c>
      <c r="G23" s="149">
        <f t="shared" si="0"/>
        <v>7.6434676434676441E-2</v>
      </c>
      <c r="H23" s="137" t="s">
        <v>994</v>
      </c>
      <c r="I23" s="26">
        <v>-90</v>
      </c>
      <c r="J23" s="26" t="s">
        <v>1038</v>
      </c>
      <c r="K23" s="26" t="s">
        <v>910</v>
      </c>
      <c r="L23" s="141" t="s">
        <v>1082</v>
      </c>
      <c r="M23" s="150" t="s">
        <v>1206</v>
      </c>
      <c r="N23" s="141" t="s">
        <v>1206</v>
      </c>
    </row>
    <row r="24" spans="1:14">
      <c r="A24" s="49">
        <v>35049000400</v>
      </c>
      <c r="B24" s="26">
        <v>8.4000000000000005E-2</v>
      </c>
      <c r="C24" s="35">
        <v>2</v>
      </c>
      <c r="D24" s="26" t="s">
        <v>327</v>
      </c>
      <c r="E24" s="26">
        <v>21</v>
      </c>
      <c r="F24" s="26">
        <v>282</v>
      </c>
      <c r="G24" s="149">
        <f t="shared" si="0"/>
        <v>7.4468085106382975E-2</v>
      </c>
      <c r="H24" s="137" t="s">
        <v>1005</v>
      </c>
      <c r="I24" s="26">
        <v>-95</v>
      </c>
      <c r="J24" s="26" t="s">
        <v>1064</v>
      </c>
      <c r="K24" s="26" t="s">
        <v>910</v>
      </c>
      <c r="L24" s="141" t="s">
        <v>1086</v>
      </c>
      <c r="M24" s="150" t="s">
        <v>1169</v>
      </c>
      <c r="N24" s="141"/>
    </row>
    <row r="25" spans="1:14">
      <c r="A25" s="140">
        <v>35013001400</v>
      </c>
      <c r="B25" s="26">
        <v>0.40699999999999997</v>
      </c>
      <c r="C25" s="35">
        <v>6</v>
      </c>
      <c r="D25" s="26" t="s">
        <v>335</v>
      </c>
      <c r="E25" s="26">
        <v>431</v>
      </c>
      <c r="F25" s="136">
        <v>5977</v>
      </c>
      <c r="G25" s="149">
        <f t="shared" si="0"/>
        <v>7.2109754057219339E-2</v>
      </c>
      <c r="H25" s="137" t="s">
        <v>962</v>
      </c>
      <c r="I25" s="26">
        <v>-45</v>
      </c>
      <c r="J25" s="26" t="s">
        <v>1057</v>
      </c>
      <c r="K25" s="26" t="s">
        <v>910</v>
      </c>
      <c r="L25" s="141" t="s">
        <v>1072</v>
      </c>
      <c r="M25" s="150" t="s">
        <v>1135</v>
      </c>
      <c r="N25" s="141"/>
    </row>
    <row r="26" spans="1:14">
      <c r="A26" s="140">
        <v>35013001806</v>
      </c>
      <c r="B26" s="26">
        <v>0.46899999999999997</v>
      </c>
      <c r="C26" s="35">
        <v>6</v>
      </c>
      <c r="D26" s="26" t="s">
        <v>335</v>
      </c>
      <c r="E26" s="26">
        <v>444</v>
      </c>
      <c r="F26" s="136">
        <v>6220</v>
      </c>
      <c r="G26" s="149">
        <f t="shared" si="0"/>
        <v>7.1382636655948559E-2</v>
      </c>
      <c r="H26" s="137" t="s">
        <v>965</v>
      </c>
      <c r="I26" s="26">
        <v>-42</v>
      </c>
      <c r="J26" s="26" t="s">
        <v>1057</v>
      </c>
      <c r="K26" s="26" t="s">
        <v>910</v>
      </c>
      <c r="L26" s="141" t="s">
        <v>1072</v>
      </c>
      <c r="M26" s="150" t="s">
        <v>1226</v>
      </c>
      <c r="N26" s="141"/>
    </row>
    <row r="27" spans="1:14">
      <c r="A27" s="49">
        <v>35039941000</v>
      </c>
      <c r="B27" s="26">
        <v>0.29399999999999998</v>
      </c>
      <c r="C27" s="35">
        <v>4</v>
      </c>
      <c r="D27" s="26" t="s">
        <v>331</v>
      </c>
      <c r="E27" s="26">
        <v>249</v>
      </c>
      <c r="F27" s="136">
        <v>3505</v>
      </c>
      <c r="G27" s="149">
        <f t="shared" si="0"/>
        <v>7.1041369472182592E-2</v>
      </c>
      <c r="H27" s="137" t="s">
        <v>986</v>
      </c>
      <c r="I27" s="26">
        <v>-75</v>
      </c>
      <c r="J27" s="26" t="s">
        <v>1061</v>
      </c>
      <c r="K27" s="26" t="s">
        <v>910</v>
      </c>
      <c r="L27" s="141" t="s">
        <v>1080</v>
      </c>
      <c r="M27" s="150" t="s">
        <v>1149</v>
      </c>
      <c r="N27" s="141"/>
    </row>
    <row r="28" spans="1:14">
      <c r="A28" s="138">
        <v>35001000604</v>
      </c>
      <c r="B28" s="26">
        <v>0.26</v>
      </c>
      <c r="C28" s="35">
        <v>4</v>
      </c>
      <c r="D28" s="26" t="s">
        <v>331</v>
      </c>
      <c r="E28" s="26">
        <v>309</v>
      </c>
      <c r="F28" s="136">
        <v>4371</v>
      </c>
      <c r="G28" s="149">
        <f t="shared" si="0"/>
        <v>7.0693205216197666E-2</v>
      </c>
      <c r="H28" s="137" t="s">
        <v>920</v>
      </c>
      <c r="I28" s="26">
        <v>-1</v>
      </c>
      <c r="J28" s="26" t="s">
        <v>1021</v>
      </c>
      <c r="K28" s="26" t="s">
        <v>910</v>
      </c>
      <c r="L28" s="141" t="s">
        <v>1068</v>
      </c>
      <c r="M28" s="150" t="s">
        <v>1098</v>
      </c>
      <c r="N28" s="141"/>
    </row>
    <row r="29" spans="1:14">
      <c r="A29" s="139">
        <v>35043940200</v>
      </c>
      <c r="B29" s="26">
        <v>0.35</v>
      </c>
      <c r="C29" s="35">
        <v>5</v>
      </c>
      <c r="D29" s="26" t="s">
        <v>333</v>
      </c>
      <c r="E29" s="26">
        <v>283</v>
      </c>
      <c r="F29" s="136">
        <v>4009</v>
      </c>
      <c r="G29" s="149">
        <f t="shared" si="0"/>
        <v>7.0591169867797454E-2</v>
      </c>
      <c r="H29" s="137" t="s">
        <v>994</v>
      </c>
      <c r="I29" s="26">
        <v>-90</v>
      </c>
      <c r="J29" s="26" t="s">
        <v>1038</v>
      </c>
      <c r="K29" s="26" t="s">
        <v>910</v>
      </c>
      <c r="L29" s="141" t="s">
        <v>1082</v>
      </c>
      <c r="M29" s="150" t="s">
        <v>1207</v>
      </c>
      <c r="N29" s="141"/>
    </row>
    <row r="30" spans="1:14">
      <c r="A30" s="139">
        <v>35031945600</v>
      </c>
      <c r="B30" s="26">
        <v>0.30399999999999999</v>
      </c>
      <c r="C30" s="35">
        <v>5</v>
      </c>
      <c r="D30" s="26" t="s">
        <v>333</v>
      </c>
      <c r="E30" s="26">
        <v>363</v>
      </c>
      <c r="F30" s="136">
        <v>5248</v>
      </c>
      <c r="G30" s="149">
        <f t="shared" si="0"/>
        <v>6.916920731707317E-2</v>
      </c>
      <c r="H30" s="137" t="s">
        <v>980</v>
      </c>
      <c r="I30" s="26">
        <v>-63</v>
      </c>
      <c r="J30" s="26" t="s">
        <v>1036</v>
      </c>
      <c r="K30" s="26" t="s">
        <v>910</v>
      </c>
      <c r="L30" s="141" t="s">
        <v>1078</v>
      </c>
      <c r="M30" s="150" t="s">
        <v>1145</v>
      </c>
      <c r="N30" s="141"/>
    </row>
    <row r="31" spans="1:14">
      <c r="A31" s="49">
        <v>35005000600</v>
      </c>
      <c r="B31" s="26">
        <v>0.36699999999999999</v>
      </c>
      <c r="C31" s="35">
        <v>5</v>
      </c>
      <c r="D31" s="26" t="s">
        <v>333</v>
      </c>
      <c r="E31" s="26">
        <v>335</v>
      </c>
      <c r="F31" s="136">
        <v>4930</v>
      </c>
      <c r="G31" s="149">
        <f t="shared" si="0"/>
        <v>6.7951318458417856E-2</v>
      </c>
      <c r="H31" s="137" t="s">
        <v>947</v>
      </c>
      <c r="I31" s="26">
        <v>-36</v>
      </c>
      <c r="J31" s="26" t="s">
        <v>1026</v>
      </c>
      <c r="K31" s="26" t="s">
        <v>910</v>
      </c>
      <c r="L31" s="141" t="s">
        <v>1069</v>
      </c>
      <c r="M31" s="150" t="s">
        <v>1124</v>
      </c>
      <c r="N31" s="141"/>
    </row>
    <row r="32" spans="1:14">
      <c r="A32" s="140">
        <v>35013001805</v>
      </c>
      <c r="B32" s="26">
        <v>0.433</v>
      </c>
      <c r="C32" s="35">
        <v>6</v>
      </c>
      <c r="D32" s="26" t="s">
        <v>335</v>
      </c>
      <c r="E32" s="26">
        <v>278</v>
      </c>
      <c r="F32" s="136">
        <v>4127</v>
      </c>
      <c r="G32" s="149">
        <f t="shared" si="0"/>
        <v>6.7361279379694688E-2</v>
      </c>
      <c r="H32" s="137" t="s">
        <v>965</v>
      </c>
      <c r="I32" s="26">
        <v>-42</v>
      </c>
      <c r="J32" s="26" t="s">
        <v>1057</v>
      </c>
      <c r="K32" s="26" t="s">
        <v>910</v>
      </c>
      <c r="L32" s="141" t="s">
        <v>1072</v>
      </c>
      <c r="M32" s="150" t="s">
        <v>1226</v>
      </c>
      <c r="N32" s="141"/>
    </row>
    <row r="33" spans="1:14">
      <c r="A33" s="139">
        <v>35045000402</v>
      </c>
      <c r="B33" s="26">
        <v>0.217</v>
      </c>
      <c r="C33" s="35">
        <v>4</v>
      </c>
      <c r="D33" s="26" t="s">
        <v>331</v>
      </c>
      <c r="E33" s="26">
        <v>242</v>
      </c>
      <c r="F33" s="136">
        <v>3611</v>
      </c>
      <c r="G33" s="149">
        <f t="shared" si="0"/>
        <v>6.7017446690667407E-2</v>
      </c>
      <c r="H33" s="137" t="s">
        <v>997</v>
      </c>
      <c r="I33" s="26">
        <v>-79</v>
      </c>
      <c r="J33" s="26" t="s">
        <v>1062</v>
      </c>
      <c r="K33" s="26" t="s">
        <v>910</v>
      </c>
      <c r="L33" s="141" t="s">
        <v>1083</v>
      </c>
      <c r="M33" s="150" t="s">
        <v>1221</v>
      </c>
      <c r="N33" s="141"/>
    </row>
    <row r="34" spans="1:14">
      <c r="A34" s="139">
        <v>35031945200</v>
      </c>
      <c r="B34" s="26">
        <v>0.35399999999999998</v>
      </c>
      <c r="C34" s="35">
        <v>5</v>
      </c>
      <c r="D34" s="26" t="s">
        <v>333</v>
      </c>
      <c r="E34" s="26">
        <v>436</v>
      </c>
      <c r="F34" s="136">
        <v>6533</v>
      </c>
      <c r="G34" s="149">
        <f t="shared" si="0"/>
        <v>6.6738098882596048E-2</v>
      </c>
      <c r="H34" s="137" t="s">
        <v>980</v>
      </c>
      <c r="I34" s="26">
        <v>-63</v>
      </c>
      <c r="J34" s="26" t="s">
        <v>1036</v>
      </c>
      <c r="K34" s="26" t="s">
        <v>910</v>
      </c>
      <c r="L34" s="141" t="s">
        <v>1078</v>
      </c>
      <c r="M34" s="150" t="s">
        <v>1145</v>
      </c>
      <c r="N34" s="141"/>
    </row>
    <row r="35" spans="1:14">
      <c r="A35" s="139">
        <v>35001003736</v>
      </c>
      <c r="B35" s="26">
        <v>0.22800000000000001</v>
      </c>
      <c r="C35" s="35">
        <v>4</v>
      </c>
      <c r="D35" s="26" t="s">
        <v>331</v>
      </c>
      <c r="E35" s="26">
        <v>134</v>
      </c>
      <c r="F35" s="136">
        <v>2015</v>
      </c>
      <c r="G35" s="149">
        <f t="shared" si="0"/>
        <v>6.6501240694789077E-2</v>
      </c>
      <c r="H35" s="137" t="s">
        <v>929</v>
      </c>
      <c r="I35" s="26">
        <v>-32</v>
      </c>
      <c r="J35" s="26" t="s">
        <v>1021</v>
      </c>
      <c r="K35" s="26" t="s">
        <v>910</v>
      </c>
      <c r="L35" s="141" t="s">
        <v>1068</v>
      </c>
      <c r="M35" s="150" t="s">
        <v>1107</v>
      </c>
      <c r="N35" s="141"/>
    </row>
    <row r="36" spans="1:14">
      <c r="A36" s="49">
        <v>35035940000</v>
      </c>
      <c r="B36" s="26">
        <v>0.32400000000000001</v>
      </c>
      <c r="C36" s="35">
        <v>5</v>
      </c>
      <c r="D36" s="26" t="s">
        <v>333</v>
      </c>
      <c r="E36" s="26">
        <v>255</v>
      </c>
      <c r="F36" s="136">
        <v>3867</v>
      </c>
      <c r="G36" s="149">
        <f t="shared" si="0"/>
        <v>6.5942591155934829E-2</v>
      </c>
      <c r="H36" s="137" t="s">
        <v>984</v>
      </c>
      <c r="I36" s="26">
        <v>-72</v>
      </c>
      <c r="J36" s="26" t="s">
        <v>1037</v>
      </c>
      <c r="K36" s="26" t="s">
        <v>910</v>
      </c>
      <c r="L36" s="141" t="s">
        <v>1079</v>
      </c>
      <c r="M36" s="150" t="s">
        <v>1125</v>
      </c>
      <c r="N36" s="141"/>
    </row>
    <row r="37" spans="1:14">
      <c r="A37" s="139">
        <v>35053940000</v>
      </c>
      <c r="B37" s="26">
        <v>0.67200000000000004</v>
      </c>
      <c r="C37" s="35">
        <v>6</v>
      </c>
      <c r="D37" s="26" t="s">
        <v>335</v>
      </c>
      <c r="E37" s="26">
        <v>93</v>
      </c>
      <c r="F37" s="136">
        <v>1444</v>
      </c>
      <c r="G37" s="149">
        <f t="shared" si="0"/>
        <v>6.4404432132963985E-2</v>
      </c>
      <c r="H37" s="137" t="s">
        <v>1013</v>
      </c>
      <c r="I37" s="137">
        <v>-102</v>
      </c>
      <c r="J37" s="26" t="s">
        <v>1042</v>
      </c>
      <c r="K37" s="26" t="s">
        <v>910</v>
      </c>
      <c r="L37" s="141" t="s">
        <v>1054</v>
      </c>
      <c r="M37" s="150" t="s">
        <v>1214</v>
      </c>
      <c r="N37" s="141"/>
    </row>
    <row r="38" spans="1:14">
      <c r="A38" s="139">
        <v>35031943902</v>
      </c>
      <c r="B38" s="26">
        <v>0.42199999999999999</v>
      </c>
      <c r="C38" s="35">
        <v>6</v>
      </c>
      <c r="D38" s="26" t="s">
        <v>335</v>
      </c>
      <c r="E38" s="26">
        <v>270</v>
      </c>
      <c r="F38" s="136">
        <v>4232</v>
      </c>
      <c r="G38" s="149">
        <f t="shared" si="0"/>
        <v>6.379962192816635E-2</v>
      </c>
      <c r="H38" s="137" t="s">
        <v>977</v>
      </c>
      <c r="I38" s="26">
        <v>-65</v>
      </c>
      <c r="J38" s="26" t="s">
        <v>1036</v>
      </c>
      <c r="K38" s="26" t="s">
        <v>910</v>
      </c>
      <c r="L38" s="141" t="s">
        <v>1078</v>
      </c>
      <c r="M38" s="150" t="s">
        <v>1203</v>
      </c>
      <c r="N38" s="141"/>
    </row>
    <row r="39" spans="1:14">
      <c r="A39" s="140">
        <v>35013000201</v>
      </c>
      <c r="B39" s="26">
        <v>0.26100000000000001</v>
      </c>
      <c r="C39" s="35">
        <v>4</v>
      </c>
      <c r="D39" s="26" t="s">
        <v>331</v>
      </c>
      <c r="E39" s="26">
        <v>377</v>
      </c>
      <c r="F39" s="136">
        <v>5914</v>
      </c>
      <c r="G39" s="149">
        <f t="shared" si="0"/>
        <v>6.37470409198512E-2</v>
      </c>
      <c r="H39" s="137" t="s">
        <v>955</v>
      </c>
      <c r="I39" s="26">
        <v>-48</v>
      </c>
      <c r="J39" s="26" t="s">
        <v>1057</v>
      </c>
      <c r="K39" s="26" t="s">
        <v>910</v>
      </c>
      <c r="L39" s="141" t="s">
        <v>1072</v>
      </c>
      <c r="M39" s="150" t="s">
        <v>1128</v>
      </c>
      <c r="N39" s="141" t="s">
        <v>1197</v>
      </c>
    </row>
    <row r="40" spans="1:14">
      <c r="A40" s="49">
        <v>35005000700</v>
      </c>
      <c r="B40" s="26">
        <v>0.17799999999999999</v>
      </c>
      <c r="C40" s="35">
        <v>3</v>
      </c>
      <c r="D40" s="26" t="s">
        <v>329</v>
      </c>
      <c r="E40" s="26">
        <v>278</v>
      </c>
      <c r="F40" s="136">
        <v>4392</v>
      </c>
      <c r="G40" s="149">
        <f t="shared" si="0"/>
        <v>6.3296903460837883E-2</v>
      </c>
      <c r="H40" s="137" t="s">
        <v>947</v>
      </c>
      <c r="I40" s="26">
        <v>-36</v>
      </c>
      <c r="J40" s="26" t="s">
        <v>1026</v>
      </c>
      <c r="K40" s="26" t="s">
        <v>910</v>
      </c>
      <c r="L40" s="141" t="s">
        <v>1069</v>
      </c>
      <c r="M40" s="150" t="s">
        <v>1124</v>
      </c>
      <c r="N40" s="141"/>
    </row>
    <row r="41" spans="1:14">
      <c r="A41" s="140">
        <v>35009000201</v>
      </c>
      <c r="B41" s="26">
        <v>0.20100000000000001</v>
      </c>
      <c r="C41" s="35">
        <v>4</v>
      </c>
      <c r="D41" s="26" t="s">
        <v>331</v>
      </c>
      <c r="E41" s="26">
        <v>266</v>
      </c>
      <c r="F41" s="136">
        <v>4223</v>
      </c>
      <c r="G41" s="149">
        <f t="shared" si="0"/>
        <v>6.298839687426E-2</v>
      </c>
      <c r="H41" s="137" t="s">
        <v>951</v>
      </c>
      <c r="I41" s="26">
        <v>-40</v>
      </c>
      <c r="J41" s="26" t="s">
        <v>1029</v>
      </c>
      <c r="K41" s="26" t="s">
        <v>910</v>
      </c>
      <c r="L41" s="141" t="s">
        <v>1070</v>
      </c>
      <c r="M41" s="150" t="s">
        <v>1126</v>
      </c>
      <c r="N41" s="141"/>
    </row>
    <row r="42" spans="1:14">
      <c r="A42" s="140">
        <v>35009000100</v>
      </c>
      <c r="B42" s="26">
        <v>0.377</v>
      </c>
      <c r="C42" s="35">
        <v>5</v>
      </c>
      <c r="D42" s="26" t="s">
        <v>333</v>
      </c>
      <c r="E42" s="26">
        <v>310</v>
      </c>
      <c r="F42" s="136">
        <v>5105</v>
      </c>
      <c r="G42" s="149">
        <f t="shared" si="0"/>
        <v>6.0724779627815868E-2</v>
      </c>
      <c r="H42" s="137" t="s">
        <v>951</v>
      </c>
      <c r="I42" s="26">
        <v>-40</v>
      </c>
      <c r="J42" s="26" t="s">
        <v>1029</v>
      </c>
      <c r="K42" s="26" t="s">
        <v>910</v>
      </c>
      <c r="L42" s="141" t="s">
        <v>1070</v>
      </c>
      <c r="M42" s="150" t="s">
        <v>1126</v>
      </c>
      <c r="N42" s="141"/>
    </row>
    <row r="43" spans="1:14">
      <c r="A43" s="139">
        <v>35029000400</v>
      </c>
      <c r="B43" s="26">
        <v>0.24399999999999999</v>
      </c>
      <c r="C43" s="35">
        <v>4</v>
      </c>
      <c r="D43" s="26" t="s">
        <v>331</v>
      </c>
      <c r="E43" s="26">
        <v>352</v>
      </c>
      <c r="F43" s="136">
        <v>5804</v>
      </c>
      <c r="G43" s="149">
        <f t="shared" si="0"/>
        <v>6.0647829083390767E-2</v>
      </c>
      <c r="H43" s="137" t="s">
        <v>976</v>
      </c>
      <c r="I43" s="26">
        <v>-62</v>
      </c>
      <c r="J43" s="26" t="s">
        <v>1035</v>
      </c>
      <c r="K43" s="26" t="s">
        <v>910</v>
      </c>
      <c r="L43" s="141" t="s">
        <v>1053</v>
      </c>
      <c r="M43" s="150" t="s">
        <v>1100</v>
      </c>
      <c r="N43" s="141"/>
    </row>
    <row r="44" spans="1:14">
      <c r="A44" s="49">
        <v>35049001205</v>
      </c>
      <c r="B44" s="26">
        <v>0.16900000000000001</v>
      </c>
      <c r="C44" s="35">
        <v>3</v>
      </c>
      <c r="D44" s="26" t="s">
        <v>329</v>
      </c>
      <c r="E44" s="26">
        <v>342</v>
      </c>
      <c r="F44" s="136">
        <v>5652</v>
      </c>
      <c r="G44" s="149">
        <f t="shared" si="0"/>
        <v>6.0509554140127389E-2</v>
      </c>
      <c r="H44" s="137" t="s">
        <v>1008</v>
      </c>
      <c r="I44" s="26">
        <v>-98</v>
      </c>
      <c r="J44" s="26" t="s">
        <v>1064</v>
      </c>
      <c r="K44" s="26" t="s">
        <v>910</v>
      </c>
      <c r="L44" s="141" t="s">
        <v>1086</v>
      </c>
      <c r="M44" s="150" t="s">
        <v>1172</v>
      </c>
      <c r="N44" s="141"/>
    </row>
    <row r="45" spans="1:14">
      <c r="A45" s="139">
        <v>35045000504</v>
      </c>
      <c r="B45" s="26">
        <v>0.17299999999999999</v>
      </c>
      <c r="C45" s="35">
        <v>3</v>
      </c>
      <c r="D45" s="26" t="s">
        <v>329</v>
      </c>
      <c r="E45" s="26">
        <v>123</v>
      </c>
      <c r="F45" s="136">
        <v>2037</v>
      </c>
      <c r="G45" s="149">
        <f t="shared" si="0"/>
        <v>6.0382916053019146E-2</v>
      </c>
      <c r="H45" s="137" t="s">
        <v>997</v>
      </c>
      <c r="I45" s="26">
        <v>-79</v>
      </c>
      <c r="J45" s="26" t="s">
        <v>1062</v>
      </c>
      <c r="K45" s="26" t="s">
        <v>910</v>
      </c>
      <c r="L45" s="141" t="s">
        <v>1083</v>
      </c>
      <c r="M45" s="150" t="s">
        <v>1161</v>
      </c>
      <c r="N45" s="141"/>
    </row>
    <row r="46" spans="1:14">
      <c r="A46" s="139">
        <v>35045000505</v>
      </c>
      <c r="B46" s="26">
        <v>0.161</v>
      </c>
      <c r="C46" s="35">
        <v>3</v>
      </c>
      <c r="D46" s="26" t="s">
        <v>329</v>
      </c>
      <c r="E46" s="26">
        <v>438</v>
      </c>
      <c r="F46" s="136">
        <v>7529</v>
      </c>
      <c r="G46" s="149">
        <f t="shared" si="0"/>
        <v>5.8175056448399522E-2</v>
      </c>
      <c r="H46" s="137" t="s">
        <v>997</v>
      </c>
      <c r="I46" s="26">
        <v>-79</v>
      </c>
      <c r="J46" s="26" t="s">
        <v>1062</v>
      </c>
      <c r="K46" s="26" t="s">
        <v>910</v>
      </c>
      <c r="L46" s="141" t="s">
        <v>1083</v>
      </c>
      <c r="M46" s="150" t="s">
        <v>1161</v>
      </c>
      <c r="N46" s="141"/>
    </row>
    <row r="47" spans="1:14">
      <c r="A47" s="49">
        <v>35001004735</v>
      </c>
      <c r="B47" s="26">
        <v>0.187</v>
      </c>
      <c r="C47" s="35">
        <v>3</v>
      </c>
      <c r="D47" s="26" t="s">
        <v>329</v>
      </c>
      <c r="E47" s="26">
        <v>137</v>
      </c>
      <c r="F47" s="136">
        <v>2363</v>
      </c>
      <c r="G47" s="149">
        <f t="shared" si="0"/>
        <v>5.7977147693609815E-2</v>
      </c>
      <c r="H47" s="137" t="s">
        <v>942</v>
      </c>
      <c r="I47" s="26">
        <v>-11</v>
      </c>
      <c r="J47" s="26" t="s">
        <v>1021</v>
      </c>
      <c r="K47" s="26" t="s">
        <v>910</v>
      </c>
      <c r="L47" s="141" t="s">
        <v>1068</v>
      </c>
      <c r="M47" s="150" t="s">
        <v>1120</v>
      </c>
      <c r="N47" s="141"/>
    </row>
    <row r="48" spans="1:14">
      <c r="A48" s="139">
        <v>35031943800</v>
      </c>
      <c r="B48" s="26">
        <v>0.42199999999999999</v>
      </c>
      <c r="C48" s="35">
        <v>6</v>
      </c>
      <c r="D48" s="26" t="s">
        <v>335</v>
      </c>
      <c r="E48" s="26">
        <v>351</v>
      </c>
      <c r="F48" s="136">
        <v>6153</v>
      </c>
      <c r="G48" s="149">
        <f t="shared" si="0"/>
        <v>5.7045343734763533E-2</v>
      </c>
      <c r="H48" s="137" t="s">
        <v>979</v>
      </c>
      <c r="I48" s="26">
        <v>-64</v>
      </c>
      <c r="J48" s="26" t="s">
        <v>1036</v>
      </c>
      <c r="K48" s="26" t="s">
        <v>910</v>
      </c>
      <c r="L48" s="141" t="s">
        <v>1078</v>
      </c>
      <c r="M48" s="150" t="s">
        <v>1203</v>
      </c>
      <c r="N48" s="141"/>
    </row>
    <row r="49" spans="1:14">
      <c r="A49" s="49">
        <v>35005000500</v>
      </c>
      <c r="B49" s="26">
        <v>0.30399999999999999</v>
      </c>
      <c r="C49" s="35">
        <v>5</v>
      </c>
      <c r="D49" s="26" t="s">
        <v>333</v>
      </c>
      <c r="E49" s="26">
        <v>115</v>
      </c>
      <c r="F49" s="136">
        <v>2023</v>
      </c>
      <c r="G49" s="149">
        <f t="shared" si="0"/>
        <v>5.6846267918932276E-2</v>
      </c>
      <c r="H49" s="137" t="s">
        <v>947</v>
      </c>
      <c r="I49" s="26">
        <v>-36</v>
      </c>
      <c r="J49" s="26" t="s">
        <v>1026</v>
      </c>
      <c r="K49" s="26" t="s">
        <v>910</v>
      </c>
      <c r="L49" s="141" t="s">
        <v>1069</v>
      </c>
      <c r="M49" s="150" t="s">
        <v>1124</v>
      </c>
      <c r="N49" s="141"/>
    </row>
    <row r="50" spans="1:14">
      <c r="A50" s="49">
        <v>35005000900</v>
      </c>
      <c r="B50" s="26">
        <v>0.13</v>
      </c>
      <c r="C50" s="35">
        <v>3</v>
      </c>
      <c r="D50" s="26" t="s">
        <v>329</v>
      </c>
      <c r="E50" s="26">
        <v>154</v>
      </c>
      <c r="F50" s="136">
        <v>2723</v>
      </c>
      <c r="G50" s="149">
        <f t="shared" si="0"/>
        <v>5.6555269922879174E-2</v>
      </c>
      <c r="H50" s="137" t="s">
        <v>946</v>
      </c>
      <c r="I50" s="26">
        <v>-35</v>
      </c>
      <c r="J50" s="26" t="s">
        <v>1026</v>
      </c>
      <c r="K50" s="26" t="s">
        <v>910</v>
      </c>
      <c r="L50" s="141" t="s">
        <v>1069</v>
      </c>
      <c r="M50" s="150" t="s">
        <v>1123</v>
      </c>
      <c r="N50" s="141"/>
    </row>
    <row r="51" spans="1:14">
      <c r="A51" s="139">
        <v>35031945300</v>
      </c>
      <c r="B51" s="26">
        <v>0.49399999999999999</v>
      </c>
      <c r="C51" s="35">
        <v>6</v>
      </c>
      <c r="D51" s="26" t="s">
        <v>335</v>
      </c>
      <c r="E51" s="26">
        <v>178</v>
      </c>
      <c r="F51" s="136">
        <v>3164</v>
      </c>
      <c r="G51" s="149">
        <f t="shared" si="0"/>
        <v>5.6257901390644752E-2</v>
      </c>
      <c r="H51" s="137" t="s">
        <v>980</v>
      </c>
      <c r="I51" s="26">
        <v>-63</v>
      </c>
      <c r="J51" s="26" t="s">
        <v>1036</v>
      </c>
      <c r="K51" s="26" t="s">
        <v>910</v>
      </c>
      <c r="L51" s="141" t="s">
        <v>1078</v>
      </c>
      <c r="M51" s="150" t="s">
        <v>1204</v>
      </c>
      <c r="N51" s="141"/>
    </row>
    <row r="52" spans="1:14">
      <c r="A52" s="140">
        <v>35009000500</v>
      </c>
      <c r="B52" s="26">
        <v>0.309</v>
      </c>
      <c r="C52" s="35">
        <v>5</v>
      </c>
      <c r="D52" s="26" t="s">
        <v>333</v>
      </c>
      <c r="E52" s="26">
        <v>135</v>
      </c>
      <c r="F52" s="136">
        <v>2407</v>
      </c>
      <c r="G52" s="149">
        <f t="shared" si="0"/>
        <v>5.6086414624013294E-2</v>
      </c>
      <c r="H52" s="137" t="s">
        <v>951</v>
      </c>
      <c r="I52" s="26">
        <v>-40</v>
      </c>
      <c r="J52" s="26" t="s">
        <v>1029</v>
      </c>
      <c r="K52" s="26" t="s">
        <v>910</v>
      </c>
      <c r="L52" s="141" t="s">
        <v>1070</v>
      </c>
      <c r="M52" s="150" t="s">
        <v>1126</v>
      </c>
      <c r="N52" s="141"/>
    </row>
    <row r="53" spans="1:14">
      <c r="A53" s="140">
        <v>35013001802</v>
      </c>
      <c r="B53" s="26">
        <v>0.42099999999999999</v>
      </c>
      <c r="C53" s="35">
        <v>6</v>
      </c>
      <c r="D53" s="26" t="s">
        <v>335</v>
      </c>
      <c r="E53" s="26">
        <v>371</v>
      </c>
      <c r="F53" s="136">
        <v>6743</v>
      </c>
      <c r="G53" s="149">
        <f t="shared" si="0"/>
        <v>5.5020020762271984E-2</v>
      </c>
      <c r="H53" s="137" t="s">
        <v>965</v>
      </c>
      <c r="I53" s="26">
        <v>-42</v>
      </c>
      <c r="J53" s="26" t="s">
        <v>1057</v>
      </c>
      <c r="K53" s="26" t="s">
        <v>910</v>
      </c>
      <c r="L53" s="141" t="s">
        <v>1072</v>
      </c>
      <c r="M53" s="150" t="s">
        <v>1227</v>
      </c>
      <c r="N53" s="141"/>
    </row>
    <row r="54" spans="1:14">
      <c r="A54" s="139">
        <v>35029000100</v>
      </c>
      <c r="B54" s="26">
        <v>0.316</v>
      </c>
      <c r="C54" s="35">
        <v>5</v>
      </c>
      <c r="D54" s="26" t="s">
        <v>333</v>
      </c>
      <c r="E54" s="26">
        <v>287</v>
      </c>
      <c r="F54" s="136">
        <v>5255</v>
      </c>
      <c r="G54" s="149">
        <f t="shared" si="0"/>
        <v>5.4614652711703141E-2</v>
      </c>
      <c r="H54" s="137" t="s">
        <v>976</v>
      </c>
      <c r="I54" s="26">
        <v>-62</v>
      </c>
      <c r="J54" s="26" t="s">
        <v>1035</v>
      </c>
      <c r="K54" s="26" t="s">
        <v>910</v>
      </c>
      <c r="L54" s="141" t="s">
        <v>1053</v>
      </c>
      <c r="M54" s="150" t="s">
        <v>1100</v>
      </c>
      <c r="N54" s="141"/>
    </row>
    <row r="55" spans="1:14">
      <c r="A55" s="139">
        <v>35029000300</v>
      </c>
      <c r="B55" s="26">
        <v>0.28199999999999997</v>
      </c>
      <c r="C55" s="35">
        <v>4</v>
      </c>
      <c r="D55" s="26" t="s">
        <v>331</v>
      </c>
      <c r="E55" s="26">
        <v>127</v>
      </c>
      <c r="F55" s="136">
        <v>2327</v>
      </c>
      <c r="G55" s="149">
        <f t="shared" si="0"/>
        <v>5.4576708207993124E-2</v>
      </c>
      <c r="H55" s="137" t="s">
        <v>976</v>
      </c>
      <c r="I55" s="26">
        <v>-62</v>
      </c>
      <c r="J55" s="26" t="s">
        <v>1035</v>
      </c>
      <c r="K55" s="26" t="s">
        <v>910</v>
      </c>
      <c r="L55" s="141" t="s">
        <v>1053</v>
      </c>
      <c r="M55" s="150" t="s">
        <v>1100</v>
      </c>
      <c r="N55" s="141"/>
    </row>
    <row r="56" spans="1:14">
      <c r="A56" s="49">
        <v>35025000100</v>
      </c>
      <c r="B56" s="26">
        <v>0.21099999999999999</v>
      </c>
      <c r="C56" s="35">
        <v>4</v>
      </c>
      <c r="D56" s="26" t="s">
        <v>331</v>
      </c>
      <c r="E56" s="26">
        <v>168</v>
      </c>
      <c r="F56" s="136">
        <v>3085</v>
      </c>
      <c r="G56" s="149">
        <f t="shared" si="0"/>
        <v>5.4457050243111829E-2</v>
      </c>
      <c r="H56" s="137" t="s">
        <v>971</v>
      </c>
      <c r="I56" s="26">
        <v>-58</v>
      </c>
      <c r="J56" s="26" t="s">
        <v>1033</v>
      </c>
      <c r="K56" s="26" t="s">
        <v>910</v>
      </c>
      <c r="L56" s="141" t="s">
        <v>1077</v>
      </c>
      <c r="M56" s="150" t="s">
        <v>1141</v>
      </c>
      <c r="N56" s="141"/>
    </row>
    <row r="57" spans="1:14">
      <c r="A57" s="139">
        <v>35031945700</v>
      </c>
      <c r="B57" s="26">
        <v>0.42399999999999999</v>
      </c>
      <c r="C57" s="35">
        <v>6</v>
      </c>
      <c r="D57" s="26" t="s">
        <v>335</v>
      </c>
      <c r="E57" s="26">
        <v>119</v>
      </c>
      <c r="F57" s="136">
        <v>2188</v>
      </c>
      <c r="G57" s="149">
        <f t="shared" si="0"/>
        <v>5.4387568555758686E-2</v>
      </c>
      <c r="H57" s="137" t="s">
        <v>981</v>
      </c>
      <c r="I57" s="26">
        <v>-65</v>
      </c>
      <c r="J57" s="26" t="s">
        <v>1036</v>
      </c>
      <c r="K57" s="26" t="s">
        <v>910</v>
      </c>
      <c r="L57" s="141" t="s">
        <v>1078</v>
      </c>
      <c r="M57" s="150" t="s">
        <v>1143</v>
      </c>
      <c r="N57" s="141"/>
    </row>
    <row r="58" spans="1:14">
      <c r="A58" s="139">
        <v>35045000612</v>
      </c>
      <c r="B58" s="26">
        <v>0.111</v>
      </c>
      <c r="C58" s="35">
        <v>3</v>
      </c>
      <c r="D58" s="26" t="s">
        <v>329</v>
      </c>
      <c r="E58" s="26">
        <v>107</v>
      </c>
      <c r="F58" s="136">
        <v>1974</v>
      </c>
      <c r="G58" s="149">
        <f t="shared" si="0"/>
        <v>5.4204660587639314E-2</v>
      </c>
      <c r="H58" s="137" t="s">
        <v>998</v>
      </c>
      <c r="I58" s="26">
        <v>-80</v>
      </c>
      <c r="J58" s="26" t="s">
        <v>1062</v>
      </c>
      <c r="K58" s="26" t="s">
        <v>910</v>
      </c>
      <c r="L58" s="141" t="s">
        <v>1083</v>
      </c>
      <c r="M58" s="150" t="s">
        <v>1222</v>
      </c>
      <c r="N58" s="141"/>
    </row>
    <row r="59" spans="1:14">
      <c r="A59" s="49">
        <v>35025000300</v>
      </c>
      <c r="B59" s="26">
        <v>0.32</v>
      </c>
      <c r="C59" s="35">
        <v>5</v>
      </c>
      <c r="D59" s="26" t="s">
        <v>333</v>
      </c>
      <c r="E59" s="26">
        <v>231</v>
      </c>
      <c r="F59" s="136">
        <v>4316</v>
      </c>
      <c r="G59" s="149">
        <f t="shared" si="0"/>
        <v>5.3521779425393885E-2</v>
      </c>
      <c r="H59" s="137" t="s">
        <v>971</v>
      </c>
      <c r="I59" s="26">
        <v>-58</v>
      </c>
      <c r="J59" s="26" t="s">
        <v>1033</v>
      </c>
      <c r="K59" s="26" t="s">
        <v>910</v>
      </c>
      <c r="L59" s="141" t="s">
        <v>1077</v>
      </c>
      <c r="M59" s="150" t="s">
        <v>1141</v>
      </c>
      <c r="N59" s="141"/>
    </row>
    <row r="60" spans="1:14">
      <c r="A60" s="49">
        <v>35049001203</v>
      </c>
      <c r="B60" s="26">
        <v>0.193</v>
      </c>
      <c r="C60" s="35">
        <v>3</v>
      </c>
      <c r="D60" s="26" t="s">
        <v>329</v>
      </c>
      <c r="E60" s="26">
        <v>162</v>
      </c>
      <c r="F60" s="136">
        <v>3031</v>
      </c>
      <c r="G60" s="149">
        <f t="shared" si="0"/>
        <v>5.3447707027383703E-2</v>
      </c>
      <c r="H60" s="137" t="s">
        <v>1007</v>
      </c>
      <c r="I60" s="26">
        <v>-96</v>
      </c>
      <c r="J60" s="26" t="s">
        <v>1064</v>
      </c>
      <c r="K60" s="26" t="s">
        <v>910</v>
      </c>
      <c r="L60" s="141" t="s">
        <v>1086</v>
      </c>
      <c r="M60" s="150" t="s">
        <v>1171</v>
      </c>
      <c r="N60" s="141"/>
    </row>
    <row r="61" spans="1:14">
      <c r="A61" s="140">
        <v>35009000301</v>
      </c>
      <c r="B61" s="26">
        <v>0.20300000000000001</v>
      </c>
      <c r="C61" s="35">
        <v>4</v>
      </c>
      <c r="D61" s="26" t="s">
        <v>331</v>
      </c>
      <c r="E61" s="26">
        <v>335</v>
      </c>
      <c r="F61" s="136">
        <v>6379</v>
      </c>
      <c r="G61" s="149">
        <f t="shared" si="0"/>
        <v>5.2516068349271049E-2</v>
      </c>
      <c r="H61" s="137" t="s">
        <v>952</v>
      </c>
      <c r="I61" s="26">
        <v>-41</v>
      </c>
      <c r="J61" s="26" t="s">
        <v>1029</v>
      </c>
      <c r="K61" s="26" t="s">
        <v>910</v>
      </c>
      <c r="L61" s="141" t="s">
        <v>1070</v>
      </c>
      <c r="M61" s="150" t="s">
        <v>1127</v>
      </c>
      <c r="N61" s="141"/>
    </row>
    <row r="62" spans="1:14">
      <c r="A62" s="49">
        <v>35049001204</v>
      </c>
      <c r="B62" s="26">
        <v>0.183</v>
      </c>
      <c r="C62" s="35">
        <v>3</v>
      </c>
      <c r="D62" s="26" t="s">
        <v>329</v>
      </c>
      <c r="E62" s="26">
        <v>319</v>
      </c>
      <c r="F62" s="136">
        <v>6110</v>
      </c>
      <c r="G62" s="149">
        <f t="shared" si="0"/>
        <v>5.220949263502455E-2</v>
      </c>
      <c r="H62" s="137" t="s">
        <v>1007</v>
      </c>
      <c r="I62" s="26">
        <v>-96</v>
      </c>
      <c r="J62" s="26" t="s">
        <v>1064</v>
      </c>
      <c r="K62" s="26" t="s">
        <v>910</v>
      </c>
      <c r="L62" s="141" t="s">
        <v>1086</v>
      </c>
      <c r="M62" s="150" t="s">
        <v>1171</v>
      </c>
      <c r="N62" s="141"/>
    </row>
    <row r="63" spans="1:14">
      <c r="A63" s="49">
        <v>35001003400</v>
      </c>
      <c r="B63" s="26">
        <v>0.41299999999999998</v>
      </c>
      <c r="C63" s="35">
        <v>6</v>
      </c>
      <c r="D63" s="26" t="s">
        <v>335</v>
      </c>
      <c r="E63" s="26">
        <v>243</v>
      </c>
      <c r="F63" s="136">
        <v>4670</v>
      </c>
      <c r="G63" s="149">
        <f t="shared" si="0"/>
        <v>5.2034261241970019E-2</v>
      </c>
      <c r="H63" s="137" t="s">
        <v>917</v>
      </c>
      <c r="I63" s="26">
        <v>-20</v>
      </c>
      <c r="J63" s="26" t="s">
        <v>1021</v>
      </c>
      <c r="K63" s="26" t="s">
        <v>910</v>
      </c>
      <c r="L63" s="141" t="s">
        <v>1068</v>
      </c>
      <c r="M63" s="150" t="s">
        <v>1095</v>
      </c>
      <c r="N63" s="141"/>
    </row>
    <row r="64" spans="1:14">
      <c r="A64" s="49">
        <v>35041000200</v>
      </c>
      <c r="B64" s="26">
        <v>0.435</v>
      </c>
      <c r="C64" s="35">
        <v>6</v>
      </c>
      <c r="D64" s="26" t="s">
        <v>335</v>
      </c>
      <c r="E64" s="26">
        <v>189</v>
      </c>
      <c r="F64" s="136">
        <v>3647</v>
      </c>
      <c r="G64" s="149">
        <f t="shared" si="0"/>
        <v>5.1823416506717852E-2</v>
      </c>
      <c r="H64" s="137" t="s">
        <v>953</v>
      </c>
      <c r="I64" s="26">
        <v>-76</v>
      </c>
      <c r="J64" s="26" t="s">
        <v>1056</v>
      </c>
      <c r="K64" s="26" t="s">
        <v>1025</v>
      </c>
      <c r="L64" s="141" t="s">
        <v>1081</v>
      </c>
      <c r="M64" s="150" t="s">
        <v>1150</v>
      </c>
      <c r="N64" s="141"/>
    </row>
    <row r="65" spans="1:14">
      <c r="A65" s="49">
        <v>35005000800</v>
      </c>
      <c r="B65" s="26">
        <v>0.16400000000000001</v>
      </c>
      <c r="C65" s="35">
        <v>3</v>
      </c>
      <c r="D65" s="26" t="s">
        <v>329</v>
      </c>
      <c r="E65" s="26">
        <v>294</v>
      </c>
      <c r="F65" s="136">
        <v>5686</v>
      </c>
      <c r="G65" s="149">
        <f t="shared" si="0"/>
        <v>5.1705944424903269E-2</v>
      </c>
      <c r="H65" s="137" t="s">
        <v>946</v>
      </c>
      <c r="I65" s="26">
        <v>-35</v>
      </c>
      <c r="J65" s="26" t="s">
        <v>1026</v>
      </c>
      <c r="K65" s="26" t="s">
        <v>910</v>
      </c>
      <c r="L65" s="141" t="s">
        <v>1069</v>
      </c>
      <c r="M65" s="150" t="s">
        <v>1123</v>
      </c>
      <c r="N65" s="141"/>
    </row>
    <row r="66" spans="1:14">
      <c r="A66" s="140">
        <v>35009000603</v>
      </c>
      <c r="B66" s="26">
        <v>0.219</v>
      </c>
      <c r="C66" s="35">
        <v>4</v>
      </c>
      <c r="D66" s="26" t="s">
        <v>331</v>
      </c>
      <c r="E66" s="26">
        <v>217</v>
      </c>
      <c r="F66" s="136">
        <v>4223</v>
      </c>
      <c r="G66" s="149">
        <f t="shared" ref="G66:G129" si="1">E66/F66</f>
        <v>5.1385271134264741E-2</v>
      </c>
      <c r="H66" s="137" t="s">
        <v>953</v>
      </c>
      <c r="I66" s="26">
        <v>-76</v>
      </c>
      <c r="J66" s="26" t="s">
        <v>1056</v>
      </c>
      <c r="K66" s="26" t="s">
        <v>910</v>
      </c>
      <c r="L66" s="141" t="s">
        <v>1071</v>
      </c>
      <c r="M66" s="150" t="s">
        <v>1125</v>
      </c>
      <c r="N66" s="141"/>
    </row>
    <row r="67" spans="1:14">
      <c r="A67" s="140">
        <v>35009000202</v>
      </c>
      <c r="B67" s="26">
        <v>0.26700000000000002</v>
      </c>
      <c r="C67" s="35">
        <v>4</v>
      </c>
      <c r="D67" s="26" t="s">
        <v>331</v>
      </c>
      <c r="E67" s="26">
        <v>224</v>
      </c>
      <c r="F67" s="136">
        <v>4388</v>
      </c>
      <c r="G67" s="149">
        <f t="shared" si="1"/>
        <v>5.1048313582497722E-2</v>
      </c>
      <c r="H67" s="137" t="s">
        <v>951</v>
      </c>
      <c r="I67" s="26">
        <v>-40</v>
      </c>
      <c r="J67" s="26" t="s">
        <v>1029</v>
      </c>
      <c r="K67" s="26" t="s">
        <v>910</v>
      </c>
      <c r="L67" s="141" t="s">
        <v>1070</v>
      </c>
      <c r="M67" s="150" t="s">
        <v>1126</v>
      </c>
      <c r="N67" s="141"/>
    </row>
    <row r="68" spans="1:14">
      <c r="A68" s="139">
        <v>35029000200</v>
      </c>
      <c r="B68" s="26">
        <v>0.27600000000000002</v>
      </c>
      <c r="C68" s="35">
        <v>4</v>
      </c>
      <c r="D68" s="26" t="s">
        <v>331</v>
      </c>
      <c r="E68" s="26">
        <v>216</v>
      </c>
      <c r="F68" s="136">
        <v>4240</v>
      </c>
      <c r="G68" s="149">
        <f t="shared" si="1"/>
        <v>5.0943396226415097E-2</v>
      </c>
      <c r="H68" s="137" t="s">
        <v>976</v>
      </c>
      <c r="I68" s="26">
        <v>-62</v>
      </c>
      <c r="J68" s="26" t="s">
        <v>1035</v>
      </c>
      <c r="K68" s="26" t="s">
        <v>910</v>
      </c>
      <c r="L68" s="141" t="s">
        <v>1053</v>
      </c>
      <c r="M68" s="150" t="s">
        <v>1100</v>
      </c>
      <c r="N68" s="141"/>
    </row>
    <row r="69" spans="1:14">
      <c r="A69" s="49">
        <v>35001004737</v>
      </c>
      <c r="B69" s="26">
        <v>0.14599999999999999</v>
      </c>
      <c r="C69" s="35">
        <v>3</v>
      </c>
      <c r="D69" s="26" t="s">
        <v>329</v>
      </c>
      <c r="E69" s="26">
        <v>318</v>
      </c>
      <c r="F69" s="136">
        <v>6270</v>
      </c>
      <c r="G69" s="149">
        <f t="shared" si="1"/>
        <v>5.0717703349282293E-2</v>
      </c>
      <c r="H69" s="137" t="s">
        <v>937</v>
      </c>
      <c r="I69" s="26">
        <v>-12</v>
      </c>
      <c r="J69" s="26" t="s">
        <v>1021</v>
      </c>
      <c r="K69" s="26" t="s">
        <v>910</v>
      </c>
      <c r="L69" s="141" t="s">
        <v>1068</v>
      </c>
      <c r="M69" s="150" t="s">
        <v>1115</v>
      </c>
      <c r="N69" s="141"/>
    </row>
    <row r="70" spans="1:14">
      <c r="A70" s="49">
        <v>35025000704</v>
      </c>
      <c r="B70" s="26">
        <v>5.2999999999999999E-2</v>
      </c>
      <c r="C70" s="35">
        <v>2</v>
      </c>
      <c r="D70" s="26" t="s">
        <v>327</v>
      </c>
      <c r="E70" s="26">
        <v>141</v>
      </c>
      <c r="F70" s="136">
        <v>2842</v>
      </c>
      <c r="G70" s="149">
        <f t="shared" si="1"/>
        <v>4.9612948627726951E-2</v>
      </c>
      <c r="H70" s="137" t="s">
        <v>973</v>
      </c>
      <c r="I70" s="26">
        <v>-59</v>
      </c>
      <c r="J70" s="26" t="s">
        <v>1033</v>
      </c>
      <c r="K70" s="26" t="s">
        <v>910</v>
      </c>
      <c r="L70" s="141" t="s">
        <v>1077</v>
      </c>
      <c r="M70" s="150" t="s">
        <v>1125</v>
      </c>
      <c r="N70" s="141"/>
    </row>
    <row r="71" spans="1:14">
      <c r="A71" s="49">
        <v>35025001003</v>
      </c>
      <c r="B71" s="26">
        <v>0.114</v>
      </c>
      <c r="C71" s="35">
        <v>3</v>
      </c>
      <c r="D71" s="26" t="s">
        <v>329</v>
      </c>
      <c r="E71" s="26">
        <v>230</v>
      </c>
      <c r="F71" s="136">
        <v>4681</v>
      </c>
      <c r="G71" s="149">
        <f t="shared" si="1"/>
        <v>4.9134800256355478E-2</v>
      </c>
      <c r="H71" s="137" t="s">
        <v>973</v>
      </c>
      <c r="I71" s="26">
        <v>-59</v>
      </c>
      <c r="J71" s="26" t="s">
        <v>1033</v>
      </c>
      <c r="K71" s="26" t="s">
        <v>910</v>
      </c>
      <c r="L71" s="141" t="s">
        <v>1077</v>
      </c>
      <c r="M71" s="150" t="s">
        <v>1125</v>
      </c>
      <c r="N71" s="141"/>
    </row>
    <row r="72" spans="1:14">
      <c r="A72" s="49">
        <v>35023970200</v>
      </c>
      <c r="B72" s="26">
        <v>0.33500000000000002</v>
      </c>
      <c r="C72" s="35">
        <v>5</v>
      </c>
      <c r="D72" s="26" t="s">
        <v>333</v>
      </c>
      <c r="E72" s="26">
        <v>118</v>
      </c>
      <c r="F72" s="136">
        <v>2406</v>
      </c>
      <c r="G72" s="149">
        <f t="shared" si="1"/>
        <v>4.9044056525353284E-2</v>
      </c>
      <c r="H72" s="137" t="s">
        <v>968</v>
      </c>
      <c r="I72" s="26">
        <v>-56</v>
      </c>
      <c r="J72" s="26" t="s">
        <v>1058</v>
      </c>
      <c r="K72" s="26" t="s">
        <v>910</v>
      </c>
      <c r="L72" s="141" t="s">
        <v>1074</v>
      </c>
      <c r="M72" s="150" t="s">
        <v>1125</v>
      </c>
      <c r="N72" s="141"/>
    </row>
    <row r="73" spans="1:14">
      <c r="A73" s="49">
        <v>35041000100</v>
      </c>
      <c r="B73" s="26">
        <v>0.30099999999999999</v>
      </c>
      <c r="C73" s="35">
        <v>5</v>
      </c>
      <c r="D73" s="26" t="s">
        <v>333</v>
      </c>
      <c r="E73" s="26">
        <v>227</v>
      </c>
      <c r="F73" s="136">
        <v>4630</v>
      </c>
      <c r="G73" s="149">
        <f t="shared" si="1"/>
        <v>4.9028077753779695E-2</v>
      </c>
      <c r="H73" s="137" t="s">
        <v>953</v>
      </c>
      <c r="I73" s="26">
        <v>-76</v>
      </c>
      <c r="J73" s="26" t="s">
        <v>1056</v>
      </c>
      <c r="K73" s="26" t="s">
        <v>1025</v>
      </c>
      <c r="L73" s="141" t="s">
        <v>1081</v>
      </c>
      <c r="M73" s="150" t="s">
        <v>1150</v>
      </c>
      <c r="N73" s="141"/>
    </row>
    <row r="74" spans="1:14">
      <c r="A74" s="49">
        <v>35015000600</v>
      </c>
      <c r="B74" s="26">
        <v>0.115</v>
      </c>
      <c r="C74" s="35">
        <v>3</v>
      </c>
      <c r="D74" s="26" t="s">
        <v>329</v>
      </c>
      <c r="E74" s="26">
        <v>287</v>
      </c>
      <c r="F74" s="136">
        <v>5854</v>
      </c>
      <c r="G74" s="149">
        <f t="shared" si="1"/>
        <v>4.902630679877007E-2</v>
      </c>
      <c r="H74" s="137" t="s">
        <v>966</v>
      </c>
      <c r="I74" s="26">
        <v>-53</v>
      </c>
      <c r="J74" s="26" t="s">
        <v>1031</v>
      </c>
      <c r="K74" s="26" t="s">
        <v>910</v>
      </c>
      <c r="L74" s="141" t="s">
        <v>1073</v>
      </c>
      <c r="M74" s="150" t="s">
        <v>1138</v>
      </c>
      <c r="N74" s="141"/>
    </row>
    <row r="75" spans="1:14">
      <c r="A75" s="49">
        <v>35006974201</v>
      </c>
      <c r="B75" s="26">
        <v>0.38</v>
      </c>
      <c r="C75" s="35">
        <v>5</v>
      </c>
      <c r="D75" s="26" t="s">
        <v>333</v>
      </c>
      <c r="E75" s="26">
        <v>254</v>
      </c>
      <c r="F75" s="136">
        <v>5251</v>
      </c>
      <c r="G75" s="149">
        <f t="shared" si="1"/>
        <v>4.8371738716434964E-2</v>
      </c>
      <c r="H75" s="137" t="s">
        <v>949</v>
      </c>
      <c r="I75" s="26">
        <v>-38</v>
      </c>
      <c r="J75" s="26" t="s">
        <v>1027</v>
      </c>
      <c r="K75" s="26" t="s">
        <v>910</v>
      </c>
      <c r="L75" s="141" t="s">
        <v>1048</v>
      </c>
      <c r="M75" s="150" t="s">
        <v>1210</v>
      </c>
      <c r="N75" s="141" t="s">
        <v>1194</v>
      </c>
    </row>
    <row r="76" spans="1:14">
      <c r="A76" s="49">
        <v>35005001001</v>
      </c>
      <c r="B76" s="26">
        <v>7.4999999999999997E-2</v>
      </c>
      <c r="C76" s="35">
        <v>2</v>
      </c>
      <c r="D76" s="26" t="s">
        <v>327</v>
      </c>
      <c r="E76" s="26">
        <v>225</v>
      </c>
      <c r="F76" s="136">
        <v>4710</v>
      </c>
      <c r="G76" s="149">
        <f t="shared" si="1"/>
        <v>4.7770700636942678E-2</v>
      </c>
      <c r="H76" s="137" t="s">
        <v>946</v>
      </c>
      <c r="I76" s="26">
        <v>-35</v>
      </c>
      <c r="J76" s="26" t="s">
        <v>1026</v>
      </c>
      <c r="K76" s="26" t="s">
        <v>910</v>
      </c>
      <c r="L76" s="141" t="s">
        <v>1069</v>
      </c>
      <c r="M76" s="150" t="s">
        <v>1123</v>
      </c>
      <c r="N76" s="141"/>
    </row>
    <row r="77" spans="1:14">
      <c r="A77" s="49">
        <v>35025000600</v>
      </c>
      <c r="B77" s="26">
        <v>0.154</v>
      </c>
      <c r="C77" s="35">
        <v>3</v>
      </c>
      <c r="D77" s="26" t="s">
        <v>329</v>
      </c>
      <c r="E77" s="26">
        <v>332</v>
      </c>
      <c r="F77" s="136">
        <v>6955</v>
      </c>
      <c r="G77" s="149">
        <f t="shared" si="1"/>
        <v>4.7735442127965495E-2</v>
      </c>
      <c r="H77" s="137" t="s">
        <v>972</v>
      </c>
      <c r="I77" s="26">
        <v>-57</v>
      </c>
      <c r="J77" s="26" t="s">
        <v>1033</v>
      </c>
      <c r="K77" s="26" t="s">
        <v>910</v>
      </c>
      <c r="L77" s="141" t="s">
        <v>1077</v>
      </c>
      <c r="M77" s="150" t="s">
        <v>1142</v>
      </c>
      <c r="N77" s="141"/>
    </row>
    <row r="78" spans="1:14">
      <c r="A78" s="139">
        <v>35045942900</v>
      </c>
      <c r="B78" s="26">
        <v>0.40600000000000003</v>
      </c>
      <c r="C78" s="35">
        <v>6</v>
      </c>
      <c r="D78" s="26" t="s">
        <v>335</v>
      </c>
      <c r="E78" s="26">
        <v>237</v>
      </c>
      <c r="F78" s="136">
        <v>4971</v>
      </c>
      <c r="G78" s="149">
        <f t="shared" si="1"/>
        <v>4.7676523838261917E-2</v>
      </c>
      <c r="H78" s="137" t="s">
        <v>1001</v>
      </c>
      <c r="I78" s="26">
        <v>-83</v>
      </c>
      <c r="J78" s="26" t="s">
        <v>1062</v>
      </c>
      <c r="K78" s="26" t="s">
        <v>910</v>
      </c>
      <c r="L78" s="141" t="s">
        <v>1083</v>
      </c>
      <c r="M78" s="150" t="s">
        <v>1224</v>
      </c>
      <c r="N78" s="141"/>
    </row>
    <row r="79" spans="1:14">
      <c r="A79" s="140">
        <v>35009000400</v>
      </c>
      <c r="B79" s="26">
        <v>0.42199999999999999</v>
      </c>
      <c r="C79" s="35">
        <v>6</v>
      </c>
      <c r="D79" s="26" t="s">
        <v>335</v>
      </c>
      <c r="E79" s="26">
        <v>231</v>
      </c>
      <c r="F79" s="136">
        <v>4874</v>
      </c>
      <c r="G79" s="149">
        <f t="shared" si="1"/>
        <v>4.7394337299958969E-2</v>
      </c>
      <c r="H79" s="137" t="s">
        <v>952</v>
      </c>
      <c r="I79" s="26">
        <v>-41</v>
      </c>
      <c r="J79" s="26" t="s">
        <v>1029</v>
      </c>
      <c r="K79" s="26" t="s">
        <v>910</v>
      </c>
      <c r="L79" s="141" t="s">
        <v>1070</v>
      </c>
      <c r="M79" s="150" t="s">
        <v>1127</v>
      </c>
      <c r="N79" s="141"/>
    </row>
    <row r="80" spans="1:14">
      <c r="A80" s="140">
        <v>35015000402</v>
      </c>
      <c r="B80" s="26">
        <v>0.26100000000000001</v>
      </c>
      <c r="C80" s="35">
        <v>4</v>
      </c>
      <c r="D80" s="26" t="s">
        <v>331</v>
      </c>
      <c r="E80" s="26">
        <v>231</v>
      </c>
      <c r="F80" s="136">
        <v>4876</v>
      </c>
      <c r="G80" s="149">
        <f t="shared" si="1"/>
        <v>4.7374897456931908E-2</v>
      </c>
      <c r="H80" s="137" t="s">
        <v>966</v>
      </c>
      <c r="I80" s="26">
        <v>-53</v>
      </c>
      <c r="J80" s="26" t="s">
        <v>1031</v>
      </c>
      <c r="K80" s="26" t="s">
        <v>910</v>
      </c>
      <c r="L80" s="141" t="s">
        <v>1073</v>
      </c>
      <c r="M80" s="150" t="s">
        <v>1138</v>
      </c>
      <c r="N80" s="141"/>
    </row>
    <row r="81" spans="1:14">
      <c r="A81" s="49">
        <v>35025000200</v>
      </c>
      <c r="B81" s="26">
        <v>0.23899999999999999</v>
      </c>
      <c r="C81" s="35">
        <v>4</v>
      </c>
      <c r="D81" s="26" t="s">
        <v>331</v>
      </c>
      <c r="E81" s="26">
        <v>179</v>
      </c>
      <c r="F81" s="136">
        <v>3812</v>
      </c>
      <c r="G81" s="149">
        <f t="shared" si="1"/>
        <v>4.6956977964323188E-2</v>
      </c>
      <c r="H81" s="137" t="s">
        <v>971</v>
      </c>
      <c r="I81" s="26">
        <v>-58</v>
      </c>
      <c r="J81" s="26" t="s">
        <v>1033</v>
      </c>
      <c r="K81" s="26" t="s">
        <v>910</v>
      </c>
      <c r="L81" s="141" t="s">
        <v>1077</v>
      </c>
      <c r="M81" s="150" t="s">
        <v>1141</v>
      </c>
      <c r="N81" s="141"/>
    </row>
    <row r="82" spans="1:14">
      <c r="A82" s="49">
        <v>35005000202</v>
      </c>
      <c r="B82" s="26">
        <v>0.20599999999999999</v>
      </c>
      <c r="C82" s="35">
        <v>4</v>
      </c>
      <c r="D82" s="26" t="s">
        <v>331</v>
      </c>
      <c r="E82" s="26">
        <v>180</v>
      </c>
      <c r="F82" s="136">
        <v>3838</v>
      </c>
      <c r="G82" s="149">
        <f t="shared" si="1"/>
        <v>4.6899426784783739E-2</v>
      </c>
      <c r="H82" s="137" t="s">
        <v>946</v>
      </c>
      <c r="I82" s="26">
        <v>-35</v>
      </c>
      <c r="J82" s="26" t="s">
        <v>1026</v>
      </c>
      <c r="K82" s="26" t="s">
        <v>910</v>
      </c>
      <c r="L82" s="141" t="s">
        <v>1069</v>
      </c>
      <c r="M82" s="150" t="s">
        <v>1123</v>
      </c>
      <c r="N82" s="141"/>
    </row>
    <row r="83" spans="1:14">
      <c r="A83" s="140">
        <v>35013001801</v>
      </c>
      <c r="B83" s="26">
        <v>0.26700000000000002</v>
      </c>
      <c r="C83" s="35">
        <v>4</v>
      </c>
      <c r="D83" s="26" t="s">
        <v>331</v>
      </c>
      <c r="E83" s="26">
        <v>328</v>
      </c>
      <c r="F83" s="136">
        <v>7020</v>
      </c>
      <c r="G83" s="149">
        <f t="shared" si="1"/>
        <v>4.6723646723646726E-2</v>
      </c>
      <c r="H83" s="137" t="s">
        <v>963</v>
      </c>
      <c r="I83" s="26">
        <v>-50</v>
      </c>
      <c r="J83" s="26" t="s">
        <v>1057</v>
      </c>
      <c r="K83" s="26" t="s">
        <v>910</v>
      </c>
      <c r="L83" s="141" t="s">
        <v>1072</v>
      </c>
      <c r="M83" s="150" t="s">
        <v>1228</v>
      </c>
      <c r="N83" s="141"/>
    </row>
    <row r="84" spans="1:14">
      <c r="A84" s="49">
        <v>35049001106</v>
      </c>
      <c r="B84" s="26">
        <v>0.23699999999999999</v>
      </c>
      <c r="C84" s="35">
        <v>4</v>
      </c>
      <c r="D84" s="26" t="s">
        <v>331</v>
      </c>
      <c r="E84" s="26">
        <v>125</v>
      </c>
      <c r="F84" s="136">
        <v>2689</v>
      </c>
      <c r="G84" s="149">
        <f t="shared" si="1"/>
        <v>4.6485682409817777E-2</v>
      </c>
      <c r="H84" s="137" t="s">
        <v>1006</v>
      </c>
      <c r="I84" s="26">
        <v>-97</v>
      </c>
      <c r="J84" s="26" t="s">
        <v>1064</v>
      </c>
      <c r="K84" s="26" t="s">
        <v>910</v>
      </c>
      <c r="L84" s="141" t="s">
        <v>1086</v>
      </c>
      <c r="M84" s="150" t="s">
        <v>1170</v>
      </c>
      <c r="N84" s="141"/>
    </row>
    <row r="85" spans="1:14">
      <c r="A85" s="49">
        <v>35025000400</v>
      </c>
      <c r="B85" s="26">
        <v>0.29299999999999998</v>
      </c>
      <c r="C85" s="35">
        <v>4</v>
      </c>
      <c r="D85" s="26" t="s">
        <v>331</v>
      </c>
      <c r="E85" s="26">
        <v>175</v>
      </c>
      <c r="F85" s="136">
        <v>3771</v>
      </c>
      <c r="G85" s="149">
        <f t="shared" si="1"/>
        <v>4.6406788650225406E-2</v>
      </c>
      <c r="H85" s="137" t="s">
        <v>971</v>
      </c>
      <c r="I85" s="26">
        <v>-58</v>
      </c>
      <c r="J85" s="26" t="s">
        <v>1033</v>
      </c>
      <c r="K85" s="26" t="s">
        <v>910</v>
      </c>
      <c r="L85" s="141" t="s">
        <v>1077</v>
      </c>
      <c r="M85" s="150" t="s">
        <v>1141</v>
      </c>
      <c r="N85" s="141"/>
    </row>
    <row r="86" spans="1:14">
      <c r="A86" s="49">
        <v>35005000300</v>
      </c>
      <c r="B86" s="26">
        <v>0.24299999999999999</v>
      </c>
      <c r="C86" s="35">
        <v>4</v>
      </c>
      <c r="D86" s="26" t="s">
        <v>331</v>
      </c>
      <c r="E86" s="26">
        <v>297</v>
      </c>
      <c r="F86" s="136">
        <v>6422</v>
      </c>
      <c r="G86" s="149">
        <f t="shared" si="1"/>
        <v>4.624727499221426E-2</v>
      </c>
      <c r="H86" s="137" t="s">
        <v>946</v>
      </c>
      <c r="I86" s="26">
        <v>-35</v>
      </c>
      <c r="J86" s="26" t="s">
        <v>1026</v>
      </c>
      <c r="K86" s="26" t="s">
        <v>910</v>
      </c>
      <c r="L86" s="141" t="s">
        <v>1069</v>
      </c>
      <c r="M86" s="150" t="s">
        <v>1123</v>
      </c>
      <c r="N86" s="141"/>
    </row>
    <row r="87" spans="1:14">
      <c r="A87" s="139">
        <v>35045000503</v>
      </c>
      <c r="B87" s="26">
        <v>0.14399999999999999</v>
      </c>
      <c r="C87" s="35">
        <v>3</v>
      </c>
      <c r="D87" s="26" t="s">
        <v>329</v>
      </c>
      <c r="E87" s="26">
        <v>147</v>
      </c>
      <c r="F87" s="136">
        <v>3197</v>
      </c>
      <c r="G87" s="149">
        <f t="shared" si="1"/>
        <v>4.5980606818892711E-2</v>
      </c>
      <c r="H87" s="137" t="s">
        <v>997</v>
      </c>
      <c r="I87" s="26">
        <v>-79</v>
      </c>
      <c r="J87" s="26" t="s">
        <v>1062</v>
      </c>
      <c r="K87" s="26" t="s">
        <v>910</v>
      </c>
      <c r="L87" s="141" t="s">
        <v>1083</v>
      </c>
      <c r="M87" s="150" t="s">
        <v>1161</v>
      </c>
      <c r="N87" s="141"/>
    </row>
    <row r="88" spans="1:14">
      <c r="A88" s="49">
        <v>35025000503</v>
      </c>
      <c r="B88" s="26">
        <v>7.5999999999999998E-2</v>
      </c>
      <c r="C88" s="35">
        <v>2</v>
      </c>
      <c r="D88" s="26" t="s">
        <v>327</v>
      </c>
      <c r="E88" s="26">
        <v>187</v>
      </c>
      <c r="F88" s="136">
        <v>4115</v>
      </c>
      <c r="G88" s="149">
        <f t="shared" si="1"/>
        <v>4.5443499392466585E-2</v>
      </c>
      <c r="H88" s="137" t="s">
        <v>972</v>
      </c>
      <c r="I88" s="26">
        <v>-57</v>
      </c>
      <c r="J88" s="26" t="s">
        <v>1033</v>
      </c>
      <c r="K88" s="26" t="s">
        <v>910</v>
      </c>
      <c r="L88" s="141" t="s">
        <v>1077</v>
      </c>
      <c r="M88" s="150" t="s">
        <v>1142</v>
      </c>
      <c r="N88" s="141"/>
    </row>
    <row r="89" spans="1:14">
      <c r="A89" s="49">
        <v>35006945800</v>
      </c>
      <c r="B89" s="26">
        <v>0.42599999999999999</v>
      </c>
      <c r="C89" s="35">
        <v>6</v>
      </c>
      <c r="D89" s="26" t="s">
        <v>335</v>
      </c>
      <c r="E89" s="26">
        <v>95</v>
      </c>
      <c r="F89" s="136">
        <v>2097</v>
      </c>
      <c r="G89" s="149">
        <f t="shared" si="1"/>
        <v>4.5302813543156892E-2</v>
      </c>
      <c r="H89" s="137" t="s">
        <v>949</v>
      </c>
      <c r="I89" s="26">
        <v>-38</v>
      </c>
      <c r="J89" s="26" t="s">
        <v>1027</v>
      </c>
      <c r="K89" s="26" t="s">
        <v>910</v>
      </c>
      <c r="L89" s="141" t="s">
        <v>1048</v>
      </c>
      <c r="M89" s="150" t="s">
        <v>1209</v>
      </c>
      <c r="N89" s="141"/>
    </row>
    <row r="90" spans="1:14">
      <c r="A90" s="140">
        <v>35009000303</v>
      </c>
      <c r="B90" s="26">
        <v>0.16</v>
      </c>
      <c r="C90" s="35">
        <v>3</v>
      </c>
      <c r="D90" s="26" t="s">
        <v>329</v>
      </c>
      <c r="E90" s="26">
        <v>165</v>
      </c>
      <c r="F90" s="136">
        <v>3656</v>
      </c>
      <c r="G90" s="149">
        <f t="shared" si="1"/>
        <v>4.5131291028446388E-2</v>
      </c>
      <c r="H90" s="137" t="s">
        <v>952</v>
      </c>
      <c r="I90" s="26">
        <v>-41</v>
      </c>
      <c r="J90" s="26" t="s">
        <v>1029</v>
      </c>
      <c r="K90" s="26" t="s">
        <v>910</v>
      </c>
      <c r="L90" s="141" t="s">
        <v>1070</v>
      </c>
      <c r="M90" s="150" t="s">
        <v>1127</v>
      </c>
      <c r="N90" s="141"/>
    </row>
    <row r="91" spans="1:14">
      <c r="A91" s="140">
        <v>35013000202</v>
      </c>
      <c r="B91" s="26">
        <v>0.223</v>
      </c>
      <c r="C91" s="35">
        <v>4</v>
      </c>
      <c r="D91" s="26" t="s">
        <v>331</v>
      </c>
      <c r="E91" s="26">
        <v>276</v>
      </c>
      <c r="F91" s="136">
        <v>6198</v>
      </c>
      <c r="G91" s="149">
        <f t="shared" si="1"/>
        <v>4.4530493707647625E-2</v>
      </c>
      <c r="H91" s="137" t="s">
        <v>955</v>
      </c>
      <c r="I91" s="26">
        <v>-48</v>
      </c>
      <c r="J91" s="26" t="s">
        <v>1057</v>
      </c>
      <c r="K91" s="26" t="s">
        <v>910</v>
      </c>
      <c r="L91" s="141" t="s">
        <v>1072</v>
      </c>
      <c r="M91" s="150" t="s">
        <v>1128</v>
      </c>
      <c r="N91" s="141" t="s">
        <v>1196</v>
      </c>
    </row>
    <row r="92" spans="1:14">
      <c r="A92" s="49">
        <v>35025000701</v>
      </c>
      <c r="B92" s="26">
        <v>8.3000000000000004E-2</v>
      </c>
      <c r="C92" s="35">
        <v>2</v>
      </c>
      <c r="D92" s="26" t="s">
        <v>327</v>
      </c>
      <c r="E92" s="26">
        <v>75</v>
      </c>
      <c r="F92" s="136">
        <v>1688</v>
      </c>
      <c r="G92" s="149">
        <f t="shared" si="1"/>
        <v>4.4431279620853081E-2</v>
      </c>
      <c r="H92" s="137" t="s">
        <v>973</v>
      </c>
      <c r="I92" s="26">
        <v>-59</v>
      </c>
      <c r="J92" s="26" t="s">
        <v>1033</v>
      </c>
      <c r="K92" s="26" t="s">
        <v>910</v>
      </c>
      <c r="L92" s="141" t="s">
        <v>1077</v>
      </c>
      <c r="M92" s="150" t="s">
        <v>1125</v>
      </c>
      <c r="N92" s="141"/>
    </row>
    <row r="93" spans="1:14">
      <c r="A93" s="140">
        <v>35013000401</v>
      </c>
      <c r="B93" s="26">
        <v>0.313</v>
      </c>
      <c r="C93" s="35">
        <v>5</v>
      </c>
      <c r="D93" s="26" t="s">
        <v>333</v>
      </c>
      <c r="E93" s="26">
        <v>138</v>
      </c>
      <c r="F93" s="136">
        <v>3126</v>
      </c>
      <c r="G93" s="149">
        <f t="shared" si="1"/>
        <v>4.4145873320537425E-2</v>
      </c>
      <c r="H93" s="137" t="s">
        <v>956</v>
      </c>
      <c r="I93" s="26">
        <v>-43</v>
      </c>
      <c r="J93" s="26" t="s">
        <v>1057</v>
      </c>
      <c r="K93" s="26" t="s">
        <v>910</v>
      </c>
      <c r="L93" s="141" t="s">
        <v>1072</v>
      </c>
      <c r="M93" s="150" t="s">
        <v>1129</v>
      </c>
      <c r="N93" s="141"/>
    </row>
    <row r="94" spans="1:14">
      <c r="A94" s="49">
        <v>35001004738</v>
      </c>
      <c r="B94" s="26">
        <v>0.17599999999999999</v>
      </c>
      <c r="C94" s="35">
        <v>3</v>
      </c>
      <c r="D94" s="26" t="s">
        <v>329</v>
      </c>
      <c r="E94" s="26">
        <v>249</v>
      </c>
      <c r="F94" s="136">
        <v>5653</v>
      </c>
      <c r="G94" s="149">
        <f t="shared" si="1"/>
        <v>4.4047408455687248E-2</v>
      </c>
      <c r="H94" s="137" t="s">
        <v>937</v>
      </c>
      <c r="I94" s="26">
        <v>-12</v>
      </c>
      <c r="J94" s="26" t="s">
        <v>1021</v>
      </c>
      <c r="K94" s="26" t="s">
        <v>910</v>
      </c>
      <c r="L94" s="141" t="s">
        <v>1068</v>
      </c>
      <c r="M94" s="150" t="s">
        <v>1115</v>
      </c>
      <c r="N94" s="141"/>
    </row>
    <row r="95" spans="1:14">
      <c r="A95" s="139">
        <v>35045943000</v>
      </c>
      <c r="B95" s="26">
        <v>0.28499999999999998</v>
      </c>
      <c r="C95" s="35">
        <v>4</v>
      </c>
      <c r="D95" s="26" t="s">
        <v>331</v>
      </c>
      <c r="E95" s="26">
        <v>210</v>
      </c>
      <c r="F95" s="136">
        <v>4796</v>
      </c>
      <c r="G95" s="149">
        <f t="shared" si="1"/>
        <v>4.3786488740617184E-2</v>
      </c>
      <c r="H95" s="137" t="s">
        <v>999</v>
      </c>
      <c r="I95" s="26">
        <v>-82</v>
      </c>
      <c r="J95" s="26" t="s">
        <v>1062</v>
      </c>
      <c r="K95" s="26" t="s">
        <v>910</v>
      </c>
      <c r="L95" s="141" t="s">
        <v>1083</v>
      </c>
      <c r="M95" s="150" t="s">
        <v>1223</v>
      </c>
      <c r="N95" s="141"/>
    </row>
    <row r="96" spans="1:14">
      <c r="A96" s="140">
        <v>35013001804</v>
      </c>
      <c r="B96" s="26">
        <v>0.373</v>
      </c>
      <c r="C96" s="35">
        <v>5</v>
      </c>
      <c r="D96" s="26" t="s">
        <v>333</v>
      </c>
      <c r="E96" s="26">
        <v>316</v>
      </c>
      <c r="F96" s="136">
        <v>7256</v>
      </c>
      <c r="G96" s="149">
        <f t="shared" si="1"/>
        <v>4.3550165380374865E-2</v>
      </c>
      <c r="H96" s="137" t="s">
        <v>965</v>
      </c>
      <c r="I96" s="26">
        <v>-42</v>
      </c>
      <c r="J96" s="26" t="s">
        <v>1057</v>
      </c>
      <c r="K96" s="26" t="s">
        <v>910</v>
      </c>
      <c r="L96" s="141" t="s">
        <v>1072</v>
      </c>
      <c r="M96" s="150" t="s">
        <v>1229</v>
      </c>
      <c r="N96" s="141"/>
    </row>
    <row r="97" spans="1:14">
      <c r="A97" s="49">
        <v>35001004734</v>
      </c>
      <c r="B97" s="26">
        <v>0.23799999999999999</v>
      </c>
      <c r="C97" s="35">
        <v>4</v>
      </c>
      <c r="D97" s="26" t="s">
        <v>331</v>
      </c>
      <c r="E97" s="26">
        <v>328</v>
      </c>
      <c r="F97" s="136">
        <v>7566</v>
      </c>
      <c r="G97" s="149">
        <f t="shared" si="1"/>
        <v>4.3351837166270155E-2</v>
      </c>
      <c r="H97" s="137" t="s">
        <v>942</v>
      </c>
      <c r="I97" s="26">
        <v>-11</v>
      </c>
      <c r="J97" s="26" t="s">
        <v>1021</v>
      </c>
      <c r="K97" s="26" t="s">
        <v>910</v>
      </c>
      <c r="L97" s="141" t="s">
        <v>1068</v>
      </c>
      <c r="M97" s="150" t="s">
        <v>1120</v>
      </c>
      <c r="N97" s="141"/>
    </row>
    <row r="98" spans="1:14">
      <c r="A98" s="49">
        <v>35005001101</v>
      </c>
      <c r="B98" s="26">
        <v>0.33500000000000002</v>
      </c>
      <c r="C98" s="35">
        <v>5</v>
      </c>
      <c r="D98" s="26" t="s">
        <v>333</v>
      </c>
      <c r="E98" s="26">
        <v>263</v>
      </c>
      <c r="F98" s="136">
        <v>6136</v>
      </c>
      <c r="G98" s="149">
        <f t="shared" si="1"/>
        <v>4.2861799217731422E-2</v>
      </c>
      <c r="H98" s="137" t="s">
        <v>948</v>
      </c>
      <c r="I98" s="26">
        <v>-37</v>
      </c>
      <c r="J98" s="26" t="s">
        <v>1026</v>
      </c>
      <c r="K98" s="26" t="s">
        <v>910</v>
      </c>
      <c r="L98" s="141" t="s">
        <v>1069</v>
      </c>
      <c r="M98" s="150" t="s">
        <v>1125</v>
      </c>
      <c r="N98" s="141"/>
    </row>
    <row r="99" spans="1:14">
      <c r="A99" s="49">
        <v>35025000502</v>
      </c>
      <c r="B99" s="26">
        <v>0.224</v>
      </c>
      <c r="C99" s="35">
        <v>4</v>
      </c>
      <c r="D99" s="26" t="s">
        <v>331</v>
      </c>
      <c r="E99" s="26">
        <v>294</v>
      </c>
      <c r="F99" s="136">
        <v>6865</v>
      </c>
      <c r="G99" s="149">
        <f t="shared" si="1"/>
        <v>4.2825928623452296E-2</v>
      </c>
      <c r="H99" s="137" t="s">
        <v>972</v>
      </c>
      <c r="I99" s="26">
        <v>-57</v>
      </c>
      <c r="J99" s="26" t="s">
        <v>1033</v>
      </c>
      <c r="K99" s="26" t="s">
        <v>910</v>
      </c>
      <c r="L99" s="141" t="s">
        <v>1077</v>
      </c>
      <c r="M99" s="150" t="s">
        <v>1142</v>
      </c>
      <c r="N99" s="141"/>
    </row>
    <row r="100" spans="1:14">
      <c r="A100" s="49">
        <v>35006941500</v>
      </c>
      <c r="B100" s="26">
        <v>0.217</v>
      </c>
      <c r="C100" s="35">
        <v>4</v>
      </c>
      <c r="D100" s="26" t="s">
        <v>331</v>
      </c>
      <c r="E100" s="26">
        <v>128</v>
      </c>
      <c r="F100" s="136">
        <v>2991</v>
      </c>
      <c r="G100" s="149">
        <f t="shared" si="1"/>
        <v>4.2795051822133064E-2</v>
      </c>
      <c r="H100" s="137" t="s">
        <v>949</v>
      </c>
      <c r="I100" s="26">
        <v>-38</v>
      </c>
      <c r="J100" s="26" t="s">
        <v>1027</v>
      </c>
      <c r="K100" s="26" t="s">
        <v>910</v>
      </c>
      <c r="L100" s="141" t="s">
        <v>1048</v>
      </c>
      <c r="M100" s="150" t="s">
        <v>1211</v>
      </c>
      <c r="N100" s="141"/>
    </row>
    <row r="101" spans="1:14">
      <c r="A101" s="140">
        <v>35013000402</v>
      </c>
      <c r="B101" s="26">
        <v>0.28399999999999997</v>
      </c>
      <c r="C101" s="35">
        <v>4</v>
      </c>
      <c r="D101" s="26" t="s">
        <v>331</v>
      </c>
      <c r="E101" s="26">
        <v>251</v>
      </c>
      <c r="F101" s="136">
        <v>5871</v>
      </c>
      <c r="G101" s="149">
        <f t="shared" si="1"/>
        <v>4.2752512348833246E-2</v>
      </c>
      <c r="H101" s="137" t="s">
        <v>956</v>
      </c>
      <c r="I101" s="26">
        <v>-43</v>
      </c>
      <c r="J101" s="26" t="s">
        <v>1057</v>
      </c>
      <c r="K101" s="26" t="s">
        <v>910</v>
      </c>
      <c r="L101" s="141" t="s">
        <v>1072</v>
      </c>
      <c r="M101" s="150" t="s">
        <v>1129</v>
      </c>
      <c r="N101" s="141"/>
    </row>
    <row r="102" spans="1:14">
      <c r="A102" s="49">
        <v>35001004741</v>
      </c>
      <c r="B102" s="26">
        <v>0.24399999999999999</v>
      </c>
      <c r="C102" s="35">
        <v>4</v>
      </c>
      <c r="D102" s="26" t="s">
        <v>331</v>
      </c>
      <c r="E102" s="26">
        <v>317</v>
      </c>
      <c r="F102" s="136">
        <v>7442</v>
      </c>
      <c r="G102" s="149">
        <f t="shared" si="1"/>
        <v>4.2596076323568932E-2</v>
      </c>
      <c r="H102" s="137" t="s">
        <v>936</v>
      </c>
      <c r="I102" s="26">
        <v>-16</v>
      </c>
      <c r="J102" s="26" t="s">
        <v>1021</v>
      </c>
      <c r="K102" s="26" t="s">
        <v>910</v>
      </c>
      <c r="L102" s="141" t="s">
        <v>1068</v>
      </c>
      <c r="M102" s="150" t="s">
        <v>1114</v>
      </c>
      <c r="N102" s="141"/>
    </row>
    <row r="103" spans="1:14">
      <c r="A103" s="49">
        <v>35005000400</v>
      </c>
      <c r="B103" s="26">
        <v>0.24199999999999999</v>
      </c>
      <c r="C103" s="35">
        <v>4</v>
      </c>
      <c r="D103" s="26" t="s">
        <v>331</v>
      </c>
      <c r="E103" s="26">
        <v>201</v>
      </c>
      <c r="F103" s="136">
        <v>4721</v>
      </c>
      <c r="G103" s="149">
        <f t="shared" si="1"/>
        <v>4.2575725481889433E-2</v>
      </c>
      <c r="H103" s="137" t="s">
        <v>947</v>
      </c>
      <c r="I103" s="26">
        <v>-36</v>
      </c>
      <c r="J103" s="26" t="s">
        <v>1026</v>
      </c>
      <c r="K103" s="26" t="s">
        <v>910</v>
      </c>
      <c r="L103" s="141" t="s">
        <v>1069</v>
      </c>
      <c r="M103" s="150" t="s">
        <v>1124</v>
      </c>
      <c r="N103" s="141"/>
    </row>
    <row r="104" spans="1:14">
      <c r="A104" s="49">
        <v>35005000201</v>
      </c>
      <c r="B104" s="26">
        <v>0.218</v>
      </c>
      <c r="C104" s="35">
        <v>4</v>
      </c>
      <c r="D104" s="26" t="s">
        <v>331</v>
      </c>
      <c r="E104" s="26">
        <v>160</v>
      </c>
      <c r="F104" s="136">
        <v>3791</v>
      </c>
      <c r="G104" s="149">
        <f t="shared" si="1"/>
        <v>4.2205222896333425E-2</v>
      </c>
      <c r="H104" s="137" t="s">
        <v>946</v>
      </c>
      <c r="I104" s="26">
        <v>-35</v>
      </c>
      <c r="J104" s="26" t="s">
        <v>1026</v>
      </c>
      <c r="K104" s="26" t="s">
        <v>910</v>
      </c>
      <c r="L104" s="141" t="s">
        <v>1069</v>
      </c>
      <c r="M104" s="150" t="s">
        <v>1123</v>
      </c>
      <c r="N104" s="141"/>
    </row>
    <row r="105" spans="1:14">
      <c r="A105" s="49">
        <v>35015001000</v>
      </c>
      <c r="B105" s="26">
        <v>0.24199999999999999</v>
      </c>
      <c r="C105" s="35">
        <v>4</v>
      </c>
      <c r="D105" s="26" t="s">
        <v>331</v>
      </c>
      <c r="E105" s="26">
        <v>297</v>
      </c>
      <c r="F105" s="136">
        <v>7039</v>
      </c>
      <c r="G105" s="149">
        <f t="shared" si="1"/>
        <v>4.2193493393948005E-2</v>
      </c>
      <c r="H105" s="137" t="s">
        <v>967</v>
      </c>
      <c r="I105" s="26">
        <v>-54</v>
      </c>
      <c r="J105" s="26" t="s">
        <v>1031</v>
      </c>
      <c r="K105" s="26" t="s">
        <v>910</v>
      </c>
      <c r="L105" s="141" t="s">
        <v>1073</v>
      </c>
      <c r="M105" s="150" t="s">
        <v>1125</v>
      </c>
      <c r="N105" s="141"/>
    </row>
    <row r="106" spans="1:14">
      <c r="A106" s="49">
        <v>35006946100</v>
      </c>
      <c r="B106" s="26">
        <v>0.27100000000000002</v>
      </c>
      <c r="C106" s="35">
        <v>4</v>
      </c>
      <c r="D106" s="26" t="s">
        <v>331</v>
      </c>
      <c r="E106" s="26">
        <v>171</v>
      </c>
      <c r="F106" s="136">
        <v>4086</v>
      </c>
      <c r="G106" s="149">
        <f t="shared" si="1"/>
        <v>4.185022026431718E-2</v>
      </c>
      <c r="H106" s="137" t="s">
        <v>949</v>
      </c>
      <c r="I106" s="26">
        <v>-38</v>
      </c>
      <c r="J106" s="26" t="s">
        <v>1027</v>
      </c>
      <c r="K106" s="26" t="s">
        <v>910</v>
      </c>
      <c r="L106" s="141" t="s">
        <v>1048</v>
      </c>
      <c r="M106" s="150" t="s">
        <v>1212</v>
      </c>
      <c r="N106" s="141"/>
    </row>
    <row r="107" spans="1:14">
      <c r="A107" s="140">
        <v>35015000100</v>
      </c>
      <c r="B107" s="26">
        <v>0.27</v>
      </c>
      <c r="C107" s="35">
        <v>4</v>
      </c>
      <c r="D107" s="26" t="s">
        <v>331</v>
      </c>
      <c r="E107" s="26">
        <v>78</v>
      </c>
      <c r="F107" s="136">
        <v>1866</v>
      </c>
      <c r="G107" s="149">
        <f t="shared" si="1"/>
        <v>4.1800643086816719E-2</v>
      </c>
      <c r="H107" s="137" t="s">
        <v>966</v>
      </c>
      <c r="I107" s="26">
        <v>-53</v>
      </c>
      <c r="J107" s="26" t="s">
        <v>1031</v>
      </c>
      <c r="K107" s="26" t="s">
        <v>910</v>
      </c>
      <c r="L107" s="141" t="s">
        <v>1073</v>
      </c>
      <c r="M107" s="150" t="s">
        <v>1138</v>
      </c>
      <c r="N107" s="141"/>
    </row>
    <row r="108" spans="1:14">
      <c r="A108" s="140">
        <v>35013001600</v>
      </c>
      <c r="B108" s="26">
        <v>0.17199999999999999</v>
      </c>
      <c r="C108" s="35">
        <v>3</v>
      </c>
      <c r="D108" s="26" t="s">
        <v>329</v>
      </c>
      <c r="E108" s="26">
        <v>125</v>
      </c>
      <c r="F108" s="136">
        <v>2993</v>
      </c>
      <c r="G108" s="149">
        <f t="shared" si="1"/>
        <v>4.1764116271299702E-2</v>
      </c>
      <c r="H108" s="137" t="s">
        <v>963</v>
      </c>
      <c r="I108" s="26">
        <v>-50</v>
      </c>
      <c r="J108" s="26" t="s">
        <v>1057</v>
      </c>
      <c r="K108" s="26" t="s">
        <v>910</v>
      </c>
      <c r="L108" s="141" t="s">
        <v>1072</v>
      </c>
      <c r="M108" s="150" t="s">
        <v>1136</v>
      </c>
      <c r="N108" s="141"/>
    </row>
    <row r="109" spans="1:14">
      <c r="A109" s="49">
        <v>35025001004</v>
      </c>
      <c r="B109" s="26">
        <v>0.1</v>
      </c>
      <c r="C109" s="35">
        <v>3</v>
      </c>
      <c r="D109" s="26" t="s">
        <v>329</v>
      </c>
      <c r="E109" s="26">
        <v>165</v>
      </c>
      <c r="F109" s="136">
        <v>3969</v>
      </c>
      <c r="G109" s="149">
        <f t="shared" si="1"/>
        <v>4.1572184429327287E-2</v>
      </c>
      <c r="H109" s="137" t="s">
        <v>973</v>
      </c>
      <c r="I109" s="26">
        <v>-59</v>
      </c>
      <c r="J109" s="26" t="s">
        <v>1033</v>
      </c>
      <c r="K109" s="26" t="s">
        <v>910</v>
      </c>
      <c r="L109" s="141" t="s">
        <v>1077</v>
      </c>
      <c r="M109" s="150" t="s">
        <v>1125</v>
      </c>
      <c r="N109" s="141"/>
    </row>
    <row r="110" spans="1:14">
      <c r="A110" s="139">
        <v>35031945500</v>
      </c>
      <c r="B110" s="26">
        <v>0.14699999999999999</v>
      </c>
      <c r="C110" s="35">
        <v>3</v>
      </c>
      <c r="D110" s="26" t="s">
        <v>329</v>
      </c>
      <c r="E110" s="26">
        <v>236</v>
      </c>
      <c r="F110" s="136">
        <v>5684</v>
      </c>
      <c r="G110" s="149">
        <f t="shared" si="1"/>
        <v>4.1520056298381423E-2</v>
      </c>
      <c r="H110" s="137" t="s">
        <v>980</v>
      </c>
      <c r="I110" s="26">
        <v>-63</v>
      </c>
      <c r="J110" s="26" t="s">
        <v>1036</v>
      </c>
      <c r="K110" s="26" t="s">
        <v>910</v>
      </c>
      <c r="L110" s="141" t="s">
        <v>1078</v>
      </c>
      <c r="M110" s="150" t="s">
        <v>1145</v>
      </c>
      <c r="N110" s="141"/>
    </row>
    <row r="111" spans="1:14">
      <c r="A111" s="49">
        <v>35049001202</v>
      </c>
      <c r="B111" s="26">
        <v>9.4E-2</v>
      </c>
      <c r="C111" s="35">
        <v>2</v>
      </c>
      <c r="D111" s="26" t="s">
        <v>327</v>
      </c>
      <c r="E111" s="26">
        <v>224</v>
      </c>
      <c r="F111" s="136">
        <v>5401</v>
      </c>
      <c r="G111" s="149">
        <f t="shared" si="1"/>
        <v>4.1473801147935564E-2</v>
      </c>
      <c r="H111" s="137" t="s">
        <v>1007</v>
      </c>
      <c r="I111" s="26">
        <v>-96</v>
      </c>
      <c r="J111" s="26" t="s">
        <v>1064</v>
      </c>
      <c r="K111" s="26" t="s">
        <v>910</v>
      </c>
      <c r="L111" s="141" t="s">
        <v>1086</v>
      </c>
      <c r="M111" s="150" t="s">
        <v>1171</v>
      </c>
      <c r="N111" s="141"/>
    </row>
    <row r="112" spans="1:14">
      <c r="A112" s="139">
        <v>35029000500</v>
      </c>
      <c r="B112" s="26">
        <v>0.34899999999999998</v>
      </c>
      <c r="C112" s="35">
        <v>5</v>
      </c>
      <c r="D112" s="26" t="s">
        <v>333</v>
      </c>
      <c r="E112" s="26">
        <v>177</v>
      </c>
      <c r="F112" s="136">
        <v>4273</v>
      </c>
      <c r="G112" s="149">
        <f t="shared" si="1"/>
        <v>4.1422887900772289E-2</v>
      </c>
      <c r="H112" s="137" t="s">
        <v>976</v>
      </c>
      <c r="I112" s="26">
        <v>-62</v>
      </c>
      <c r="J112" s="26" t="s">
        <v>1035</v>
      </c>
      <c r="K112" s="26" t="s">
        <v>910</v>
      </c>
      <c r="L112" s="141" t="s">
        <v>1053</v>
      </c>
      <c r="M112" s="150" t="s">
        <v>1100</v>
      </c>
      <c r="N112" s="141"/>
    </row>
    <row r="113" spans="1:14">
      <c r="A113" s="139">
        <v>35001004712</v>
      </c>
      <c r="B113" s="26">
        <v>0.20200000000000001</v>
      </c>
      <c r="C113" s="35">
        <v>4</v>
      </c>
      <c r="D113" s="26" t="s">
        <v>331</v>
      </c>
      <c r="E113" s="26">
        <v>307</v>
      </c>
      <c r="F113" s="136">
        <v>7425</v>
      </c>
      <c r="G113" s="149">
        <f t="shared" si="1"/>
        <v>4.1346801346801347E-2</v>
      </c>
      <c r="H113" s="137" t="s">
        <v>936</v>
      </c>
      <c r="I113" s="26">
        <v>-16</v>
      </c>
      <c r="J113" s="26" t="s">
        <v>1021</v>
      </c>
      <c r="K113" s="26" t="s">
        <v>910</v>
      </c>
      <c r="L113" s="141" t="s">
        <v>1068</v>
      </c>
      <c r="M113" s="150" t="s">
        <v>1114</v>
      </c>
      <c r="N113" s="141"/>
    </row>
    <row r="114" spans="1:14">
      <c r="A114" s="139">
        <v>35001004713</v>
      </c>
      <c r="B114" s="26">
        <v>0.121</v>
      </c>
      <c r="C114" s="35">
        <v>3</v>
      </c>
      <c r="D114" s="26" t="s">
        <v>329</v>
      </c>
      <c r="E114" s="26">
        <v>294</v>
      </c>
      <c r="F114" s="136">
        <v>7112</v>
      </c>
      <c r="G114" s="149">
        <f t="shared" si="1"/>
        <v>4.1338582677165357E-2</v>
      </c>
      <c r="H114" s="137" t="s">
        <v>937</v>
      </c>
      <c r="I114" s="26">
        <v>-12</v>
      </c>
      <c r="J114" s="26" t="s">
        <v>1021</v>
      </c>
      <c r="K114" s="26" t="s">
        <v>910</v>
      </c>
      <c r="L114" s="141" t="s">
        <v>1068</v>
      </c>
      <c r="M114" s="150" t="s">
        <v>1115</v>
      </c>
      <c r="N114" s="141"/>
    </row>
    <row r="115" spans="1:14">
      <c r="A115" s="139">
        <v>35043011200</v>
      </c>
      <c r="B115" s="26">
        <v>0.191</v>
      </c>
      <c r="C115" s="35">
        <v>3</v>
      </c>
      <c r="D115" s="26" t="s">
        <v>329</v>
      </c>
      <c r="E115" s="26">
        <v>123</v>
      </c>
      <c r="F115" s="136">
        <v>2977</v>
      </c>
      <c r="G115" s="149">
        <f t="shared" si="1"/>
        <v>4.1316761840779308E-2</v>
      </c>
      <c r="H115" s="137" t="s">
        <v>993</v>
      </c>
      <c r="I115" s="26">
        <v>-91</v>
      </c>
      <c r="J115" s="26" t="s">
        <v>1038</v>
      </c>
      <c r="K115" s="26" t="s">
        <v>910</v>
      </c>
      <c r="L115" s="141" t="s">
        <v>1082</v>
      </c>
      <c r="M115" s="150" t="s">
        <v>1208</v>
      </c>
      <c r="N115" s="141"/>
    </row>
    <row r="116" spans="1:14">
      <c r="A116" s="140">
        <v>35015000500</v>
      </c>
      <c r="B116" s="26">
        <v>0.23</v>
      </c>
      <c r="C116" s="35">
        <v>4</v>
      </c>
      <c r="D116" s="26" t="s">
        <v>331</v>
      </c>
      <c r="E116" s="26">
        <v>146</v>
      </c>
      <c r="F116" s="136">
        <v>3539</v>
      </c>
      <c r="G116" s="149">
        <f t="shared" si="1"/>
        <v>4.1254591692568524E-2</v>
      </c>
      <c r="H116" s="137" t="s">
        <v>966</v>
      </c>
      <c r="I116" s="26">
        <v>-53</v>
      </c>
      <c r="J116" s="26" t="s">
        <v>1031</v>
      </c>
      <c r="K116" s="26" t="s">
        <v>910</v>
      </c>
      <c r="L116" s="141" t="s">
        <v>1073</v>
      </c>
      <c r="M116" s="150" t="s">
        <v>1138</v>
      </c>
      <c r="N116" s="141"/>
    </row>
    <row r="117" spans="1:14">
      <c r="A117" s="49">
        <v>35061970700</v>
      </c>
      <c r="B117" s="26">
        <v>0.15</v>
      </c>
      <c r="C117" s="35">
        <v>3</v>
      </c>
      <c r="D117" s="26" t="s">
        <v>329</v>
      </c>
      <c r="E117" s="26">
        <v>279</v>
      </c>
      <c r="F117" s="136">
        <v>6768</v>
      </c>
      <c r="G117" s="149">
        <f t="shared" si="1"/>
        <v>4.1223404255319146E-2</v>
      </c>
      <c r="H117" s="137" t="s">
        <v>1020</v>
      </c>
      <c r="I117" s="137">
        <v>-109</v>
      </c>
      <c r="J117" s="26" t="s">
        <v>1045</v>
      </c>
      <c r="K117" s="26" t="s">
        <v>910</v>
      </c>
      <c r="L117" s="141" t="s">
        <v>1088</v>
      </c>
      <c r="M117" s="150" t="s">
        <v>1181</v>
      </c>
      <c r="N117" s="141" t="s">
        <v>1190</v>
      </c>
    </row>
    <row r="118" spans="1:14">
      <c r="A118" s="140">
        <v>35013001702</v>
      </c>
      <c r="B118" s="26">
        <v>0.20899999999999999</v>
      </c>
      <c r="C118" s="35">
        <v>4</v>
      </c>
      <c r="D118" s="26" t="s">
        <v>331</v>
      </c>
      <c r="E118" s="26">
        <v>72</v>
      </c>
      <c r="F118" s="136">
        <v>1747</v>
      </c>
      <c r="G118" s="149">
        <f t="shared" si="1"/>
        <v>4.1213508872352603E-2</v>
      </c>
      <c r="H118" s="137" t="s">
        <v>963</v>
      </c>
      <c r="I118" s="26">
        <v>-50</v>
      </c>
      <c r="J118" s="26" t="s">
        <v>1057</v>
      </c>
      <c r="K118" s="26" t="s">
        <v>910</v>
      </c>
      <c r="L118" s="141" t="s">
        <v>1072</v>
      </c>
      <c r="M118" s="150" t="s">
        <v>1136</v>
      </c>
      <c r="N118" s="141"/>
    </row>
    <row r="119" spans="1:14">
      <c r="A119" s="49">
        <v>35005001200</v>
      </c>
      <c r="B119" s="26">
        <v>0.25800000000000001</v>
      </c>
      <c r="C119" s="35">
        <v>4</v>
      </c>
      <c r="D119" s="26" t="s">
        <v>331</v>
      </c>
      <c r="E119" s="26">
        <v>66</v>
      </c>
      <c r="F119" s="136">
        <v>1604</v>
      </c>
      <c r="G119" s="149">
        <f t="shared" si="1"/>
        <v>4.1147132169576058E-2</v>
      </c>
      <c r="H119" s="137" t="s">
        <v>948</v>
      </c>
      <c r="I119" s="26">
        <v>-37</v>
      </c>
      <c r="J119" s="26" t="s">
        <v>1026</v>
      </c>
      <c r="K119" s="26" t="s">
        <v>910</v>
      </c>
      <c r="L119" s="141" t="s">
        <v>1069</v>
      </c>
      <c r="M119" s="150" t="s">
        <v>1125</v>
      </c>
      <c r="N119" s="141"/>
    </row>
    <row r="120" spans="1:14">
      <c r="A120" s="140">
        <v>35013001500</v>
      </c>
      <c r="B120" s="26">
        <v>6.4000000000000001E-2</v>
      </c>
      <c r="C120" s="35">
        <v>2</v>
      </c>
      <c r="D120" s="26" t="s">
        <v>327</v>
      </c>
      <c r="E120" s="26">
        <v>253</v>
      </c>
      <c r="F120" s="136">
        <v>6163</v>
      </c>
      <c r="G120" s="149">
        <f t="shared" si="1"/>
        <v>4.1051435988966413E-2</v>
      </c>
      <c r="H120" s="137" t="s">
        <v>962</v>
      </c>
      <c r="I120" s="26">
        <v>-45</v>
      </c>
      <c r="J120" s="26" t="s">
        <v>1057</v>
      </c>
      <c r="K120" s="26" t="s">
        <v>910</v>
      </c>
      <c r="L120" s="141" t="s">
        <v>1072</v>
      </c>
      <c r="M120" s="150" t="s">
        <v>1230</v>
      </c>
      <c r="N120" s="141" t="s">
        <v>1195</v>
      </c>
    </row>
    <row r="121" spans="1:14">
      <c r="A121" s="49">
        <v>35001004733</v>
      </c>
      <c r="B121" s="26">
        <v>0.247</v>
      </c>
      <c r="C121" s="35">
        <v>4</v>
      </c>
      <c r="D121" s="26" t="s">
        <v>331</v>
      </c>
      <c r="E121" s="26">
        <v>305</v>
      </c>
      <c r="F121" s="136">
        <v>7475</v>
      </c>
      <c r="G121" s="149">
        <f t="shared" si="1"/>
        <v>4.0802675585284283E-2</v>
      </c>
      <c r="H121" s="137" t="s">
        <v>942</v>
      </c>
      <c r="I121" s="26">
        <v>-11</v>
      </c>
      <c r="J121" s="26" t="s">
        <v>1021</v>
      </c>
      <c r="K121" s="26" t="s">
        <v>910</v>
      </c>
      <c r="L121" s="141" t="s">
        <v>1068</v>
      </c>
      <c r="M121" s="150" t="s">
        <v>1120</v>
      </c>
      <c r="N121" s="141"/>
    </row>
    <row r="122" spans="1:14">
      <c r="A122" s="49">
        <v>35001004739</v>
      </c>
      <c r="B122" s="26">
        <v>0.26900000000000002</v>
      </c>
      <c r="C122" s="35">
        <v>4</v>
      </c>
      <c r="D122" s="26" t="s">
        <v>331</v>
      </c>
      <c r="E122" s="26">
        <v>284</v>
      </c>
      <c r="F122" s="136">
        <v>6995</v>
      </c>
      <c r="G122" s="149">
        <f t="shared" si="1"/>
        <v>4.0600428877769837E-2</v>
      </c>
      <c r="H122" s="137" t="s">
        <v>936</v>
      </c>
      <c r="I122" s="26">
        <v>-16</v>
      </c>
      <c r="J122" s="26" t="s">
        <v>1021</v>
      </c>
      <c r="K122" s="26" t="s">
        <v>910</v>
      </c>
      <c r="L122" s="141" t="s">
        <v>1068</v>
      </c>
      <c r="M122" s="150" t="s">
        <v>1114</v>
      </c>
      <c r="N122" s="141"/>
    </row>
    <row r="123" spans="1:14">
      <c r="A123" s="138">
        <v>35001001200</v>
      </c>
      <c r="B123" s="26">
        <v>0.3</v>
      </c>
      <c r="C123" s="35">
        <v>5</v>
      </c>
      <c r="D123" s="26" t="s">
        <v>333</v>
      </c>
      <c r="E123" s="26">
        <v>301</v>
      </c>
      <c r="F123" s="136">
        <v>7414</v>
      </c>
      <c r="G123" s="149">
        <f t="shared" si="1"/>
        <v>4.0598867008362557E-2</v>
      </c>
      <c r="H123" s="137" t="s">
        <v>923</v>
      </c>
      <c r="I123" s="26">
        <v>-6</v>
      </c>
      <c r="J123" s="26" t="s">
        <v>1021</v>
      </c>
      <c r="K123" s="26" t="s">
        <v>910</v>
      </c>
      <c r="L123" s="141" t="s">
        <v>1068</v>
      </c>
      <c r="M123" s="150" t="s">
        <v>1101</v>
      </c>
      <c r="N123" s="141"/>
    </row>
    <row r="124" spans="1:14">
      <c r="A124" s="140">
        <v>35013001104</v>
      </c>
      <c r="B124" s="26">
        <v>0.39200000000000002</v>
      </c>
      <c r="C124" s="35">
        <v>5</v>
      </c>
      <c r="D124" s="26" t="s">
        <v>333</v>
      </c>
      <c r="E124" s="26">
        <v>206</v>
      </c>
      <c r="F124" s="136">
        <v>5084</v>
      </c>
      <c r="G124" s="149">
        <f t="shared" si="1"/>
        <v>4.0519276160503541E-2</v>
      </c>
      <c r="H124" s="137" t="s">
        <v>958</v>
      </c>
      <c r="I124" s="26">
        <v>-47</v>
      </c>
      <c r="J124" s="26" t="s">
        <v>1057</v>
      </c>
      <c r="K124" s="26" t="s">
        <v>910</v>
      </c>
      <c r="L124" s="141" t="s">
        <v>1072</v>
      </c>
      <c r="M124" s="150" t="s">
        <v>1136</v>
      </c>
      <c r="N124" s="141"/>
    </row>
    <row r="125" spans="1:14">
      <c r="A125" s="140">
        <v>35013001306</v>
      </c>
      <c r="B125" s="26">
        <v>0.16600000000000001</v>
      </c>
      <c r="C125" s="35">
        <v>3</v>
      </c>
      <c r="D125" s="26" t="s">
        <v>329</v>
      </c>
      <c r="E125" s="26">
        <v>420</v>
      </c>
      <c r="F125" s="136">
        <v>10372</v>
      </c>
      <c r="G125" s="149">
        <f t="shared" si="1"/>
        <v>4.0493636714230619E-2</v>
      </c>
      <c r="H125" s="137" t="s">
        <v>961</v>
      </c>
      <c r="I125" s="26">
        <v>-44</v>
      </c>
      <c r="J125" s="26" t="s">
        <v>1057</v>
      </c>
      <c r="K125" s="26" t="s">
        <v>910</v>
      </c>
      <c r="L125" s="141" t="s">
        <v>1072</v>
      </c>
      <c r="M125" s="150" t="s">
        <v>1134</v>
      </c>
      <c r="N125" s="141"/>
    </row>
    <row r="126" spans="1:14">
      <c r="A126" s="139">
        <v>35001004001</v>
      </c>
      <c r="B126" s="26">
        <v>0.26700000000000002</v>
      </c>
      <c r="C126" s="35">
        <v>4</v>
      </c>
      <c r="D126" s="26" t="s">
        <v>331</v>
      </c>
      <c r="E126" s="26">
        <v>204</v>
      </c>
      <c r="F126" s="136">
        <v>5085</v>
      </c>
      <c r="G126" s="149">
        <f t="shared" si="1"/>
        <v>4.0117994100294985E-2</v>
      </c>
      <c r="H126" s="137" t="s">
        <v>924</v>
      </c>
      <c r="I126" s="26">
        <v>-7</v>
      </c>
      <c r="J126" s="26" t="s">
        <v>1021</v>
      </c>
      <c r="K126" s="26" t="s">
        <v>910</v>
      </c>
      <c r="L126" s="141" t="s">
        <v>1068</v>
      </c>
      <c r="M126" s="150" t="s">
        <v>1102</v>
      </c>
      <c r="N126" s="141"/>
    </row>
    <row r="127" spans="1:14">
      <c r="A127" s="140">
        <v>35015000200</v>
      </c>
      <c r="B127" s="26">
        <v>8.5999999999999993E-2</v>
      </c>
      <c r="C127" s="35">
        <v>2</v>
      </c>
      <c r="D127" s="26" t="s">
        <v>327</v>
      </c>
      <c r="E127" s="26">
        <v>191</v>
      </c>
      <c r="F127" s="136">
        <v>4772</v>
      </c>
      <c r="G127" s="149">
        <f t="shared" si="1"/>
        <v>4.0025146689019277E-2</v>
      </c>
      <c r="H127" s="137" t="s">
        <v>966</v>
      </c>
      <c r="I127" s="26">
        <v>-53</v>
      </c>
      <c r="J127" s="26" t="s">
        <v>1031</v>
      </c>
      <c r="K127" s="26" t="s">
        <v>910</v>
      </c>
      <c r="L127" s="141" t="s">
        <v>1073</v>
      </c>
      <c r="M127" s="150" t="s">
        <v>1138</v>
      </c>
      <c r="N127" s="141"/>
    </row>
    <row r="128" spans="1:14">
      <c r="A128" s="140">
        <v>35013001307</v>
      </c>
      <c r="B128" s="26">
        <v>0.159</v>
      </c>
      <c r="C128" s="35">
        <v>3</v>
      </c>
      <c r="D128" s="26" t="s">
        <v>329</v>
      </c>
      <c r="E128" s="26">
        <v>264</v>
      </c>
      <c r="F128" s="136">
        <v>6610</v>
      </c>
      <c r="G128" s="149">
        <f t="shared" si="1"/>
        <v>3.9939485627836613E-2</v>
      </c>
      <c r="H128" s="137" t="s">
        <v>961</v>
      </c>
      <c r="I128" s="26">
        <v>-44</v>
      </c>
      <c r="J128" s="26" t="s">
        <v>1057</v>
      </c>
      <c r="K128" s="26" t="s">
        <v>910</v>
      </c>
      <c r="L128" s="141" t="s">
        <v>1072</v>
      </c>
      <c r="M128" s="150" t="s">
        <v>1134</v>
      </c>
      <c r="N128" s="141"/>
    </row>
    <row r="129" spans="1:14">
      <c r="A129" s="138">
        <v>35001000501</v>
      </c>
      <c r="B129" s="26">
        <v>0.31900000000000001</v>
      </c>
      <c r="C129" s="35">
        <v>5</v>
      </c>
      <c r="D129" s="26" t="s">
        <v>333</v>
      </c>
      <c r="E129" s="26">
        <v>104</v>
      </c>
      <c r="F129" s="136">
        <v>2613</v>
      </c>
      <c r="G129" s="149">
        <f t="shared" si="1"/>
        <v>3.9800995024875621E-2</v>
      </c>
      <c r="H129" s="137" t="s">
        <v>919</v>
      </c>
      <c r="I129" s="26">
        <v>-4</v>
      </c>
      <c r="J129" s="26" t="s">
        <v>1021</v>
      </c>
      <c r="K129" s="26" t="s">
        <v>910</v>
      </c>
      <c r="L129" s="141" t="s">
        <v>1068</v>
      </c>
      <c r="M129" s="150" t="s">
        <v>1097</v>
      </c>
      <c r="N129" s="141"/>
    </row>
    <row r="130" spans="1:14">
      <c r="A130" s="139">
        <v>35001004603</v>
      </c>
      <c r="B130" s="26">
        <v>0.17699999999999999</v>
      </c>
      <c r="C130" s="35">
        <v>3</v>
      </c>
      <c r="D130" s="26" t="s">
        <v>329</v>
      </c>
      <c r="E130" s="26">
        <v>147</v>
      </c>
      <c r="F130" s="136">
        <v>3694</v>
      </c>
      <c r="G130" s="149">
        <f t="shared" ref="G130:G193" si="2">E130/F130</f>
        <v>3.9794260963724959E-2</v>
      </c>
      <c r="H130" s="137" t="s">
        <v>935</v>
      </c>
      <c r="I130" s="26">
        <v>-10</v>
      </c>
      <c r="J130" s="26" t="s">
        <v>1021</v>
      </c>
      <c r="K130" s="26" t="s">
        <v>910</v>
      </c>
      <c r="L130" s="141" t="s">
        <v>1068</v>
      </c>
      <c r="M130" s="150" t="s">
        <v>1113</v>
      </c>
      <c r="N130" s="141"/>
    </row>
    <row r="131" spans="1:14">
      <c r="A131" s="139">
        <v>35031945400</v>
      </c>
      <c r="B131" s="26">
        <v>0.29499999999999998</v>
      </c>
      <c r="C131" s="35">
        <v>4</v>
      </c>
      <c r="D131" s="26" t="s">
        <v>331</v>
      </c>
      <c r="E131" s="26">
        <v>129</v>
      </c>
      <c r="F131" s="136">
        <v>3245</v>
      </c>
      <c r="G131" s="149">
        <f t="shared" si="2"/>
        <v>3.975346687211094E-2</v>
      </c>
      <c r="H131" s="137" t="s">
        <v>980</v>
      </c>
      <c r="I131" s="26">
        <v>-63</v>
      </c>
      <c r="J131" s="26" t="s">
        <v>1036</v>
      </c>
      <c r="K131" s="26" t="s">
        <v>910</v>
      </c>
      <c r="L131" s="141" t="s">
        <v>1078</v>
      </c>
      <c r="M131" s="150" t="s">
        <v>1145</v>
      </c>
      <c r="N131" s="141"/>
    </row>
    <row r="132" spans="1:14">
      <c r="A132" s="140">
        <v>35013000600</v>
      </c>
      <c r="B132" s="26">
        <v>0.39900000000000002</v>
      </c>
      <c r="C132" s="35">
        <v>5</v>
      </c>
      <c r="D132" s="26" t="s">
        <v>333</v>
      </c>
      <c r="E132" s="26">
        <v>114</v>
      </c>
      <c r="F132" s="136">
        <v>2880</v>
      </c>
      <c r="G132" s="149">
        <f t="shared" si="2"/>
        <v>3.9583333333333331E-2</v>
      </c>
      <c r="H132" s="137" t="s">
        <v>956</v>
      </c>
      <c r="I132" s="26">
        <v>-43</v>
      </c>
      <c r="J132" s="26" t="s">
        <v>1057</v>
      </c>
      <c r="K132" s="26" t="s">
        <v>910</v>
      </c>
      <c r="L132" s="141" t="s">
        <v>1072</v>
      </c>
      <c r="M132" s="150" t="s">
        <v>1129</v>
      </c>
      <c r="N132" s="141"/>
    </row>
    <row r="133" spans="1:14">
      <c r="A133" s="140">
        <v>35013001303</v>
      </c>
      <c r="B133" s="26">
        <v>0.23799999999999999</v>
      </c>
      <c r="C133" s="35">
        <v>4</v>
      </c>
      <c r="D133" s="26" t="s">
        <v>331</v>
      </c>
      <c r="E133" s="26">
        <v>287</v>
      </c>
      <c r="F133" s="136">
        <v>7347</v>
      </c>
      <c r="G133" s="149">
        <f t="shared" si="2"/>
        <v>3.9063563359194226E-2</v>
      </c>
      <c r="H133" s="137" t="s">
        <v>961</v>
      </c>
      <c r="I133" s="26">
        <v>-44</v>
      </c>
      <c r="J133" s="26" t="s">
        <v>1057</v>
      </c>
      <c r="K133" s="26" t="s">
        <v>910</v>
      </c>
      <c r="L133" s="141" t="s">
        <v>1072</v>
      </c>
      <c r="M133" s="150" t="s">
        <v>1134</v>
      </c>
      <c r="N133" s="141"/>
    </row>
    <row r="134" spans="1:14">
      <c r="A134" s="49">
        <v>35015000800</v>
      </c>
      <c r="B134" s="26">
        <v>0.158</v>
      </c>
      <c r="C134" s="35">
        <v>3</v>
      </c>
      <c r="D134" s="26" t="s">
        <v>329</v>
      </c>
      <c r="E134" s="26">
        <v>92</v>
      </c>
      <c r="F134" s="136">
        <v>2400</v>
      </c>
      <c r="G134" s="149">
        <f t="shared" si="2"/>
        <v>3.833333333333333E-2</v>
      </c>
      <c r="H134" s="137" t="s">
        <v>967</v>
      </c>
      <c r="I134" s="26">
        <v>-54</v>
      </c>
      <c r="J134" s="26" t="s">
        <v>1031</v>
      </c>
      <c r="K134" s="26" t="s">
        <v>910</v>
      </c>
      <c r="L134" s="141" t="s">
        <v>1073</v>
      </c>
      <c r="M134" s="150" t="s">
        <v>1125</v>
      </c>
      <c r="N134" s="141"/>
    </row>
    <row r="135" spans="1:14">
      <c r="A135" s="138">
        <v>35001000707</v>
      </c>
      <c r="B135" s="26">
        <v>0.32100000000000001</v>
      </c>
      <c r="C135" s="35">
        <v>5</v>
      </c>
      <c r="D135" s="26" t="s">
        <v>333</v>
      </c>
      <c r="E135" s="26">
        <v>242</v>
      </c>
      <c r="F135" s="136">
        <v>6326</v>
      </c>
      <c r="G135" s="149">
        <f t="shared" si="2"/>
        <v>3.8254821372115083E-2</v>
      </c>
      <c r="H135" s="137" t="s">
        <v>921</v>
      </c>
      <c r="I135" s="26">
        <v>-2</v>
      </c>
      <c r="J135" s="26" t="s">
        <v>1021</v>
      </c>
      <c r="K135" s="26" t="s">
        <v>910</v>
      </c>
      <c r="L135" s="141" t="s">
        <v>1068</v>
      </c>
      <c r="M135" s="150" t="s">
        <v>1099</v>
      </c>
      <c r="N135" s="141"/>
    </row>
    <row r="136" spans="1:14">
      <c r="A136" s="49">
        <v>35049001302</v>
      </c>
      <c r="B136" s="26">
        <v>0.16500000000000001</v>
      </c>
      <c r="C136" s="35">
        <v>3</v>
      </c>
      <c r="D136" s="26" t="s">
        <v>329</v>
      </c>
      <c r="E136" s="26">
        <v>116</v>
      </c>
      <c r="F136" s="136">
        <v>3038</v>
      </c>
      <c r="G136" s="149">
        <f t="shared" si="2"/>
        <v>3.8183015141540488E-2</v>
      </c>
      <c r="H136" s="137" t="s">
        <v>1008</v>
      </c>
      <c r="I136" s="26">
        <v>-98</v>
      </c>
      <c r="J136" s="26" t="s">
        <v>1064</v>
      </c>
      <c r="K136" s="26" t="s">
        <v>910</v>
      </c>
      <c r="L136" s="141" t="s">
        <v>1086</v>
      </c>
      <c r="M136" s="150" t="s">
        <v>1172</v>
      </c>
      <c r="N136" s="141"/>
    </row>
    <row r="137" spans="1:14">
      <c r="A137" s="138">
        <v>35001000603</v>
      </c>
      <c r="B137" s="26">
        <v>0.47199999999999998</v>
      </c>
      <c r="C137" s="35">
        <v>6</v>
      </c>
      <c r="D137" s="26" t="s">
        <v>335</v>
      </c>
      <c r="E137" s="26">
        <v>203</v>
      </c>
      <c r="F137" s="136">
        <v>5380</v>
      </c>
      <c r="G137" s="149">
        <f t="shared" si="2"/>
        <v>3.7732342007434944E-2</v>
      </c>
      <c r="H137" s="137" t="s">
        <v>920</v>
      </c>
      <c r="I137" s="26">
        <v>-1</v>
      </c>
      <c r="J137" s="26" t="s">
        <v>1021</v>
      </c>
      <c r="K137" s="26" t="s">
        <v>910</v>
      </c>
      <c r="L137" s="141" t="s">
        <v>1068</v>
      </c>
      <c r="M137" s="150" t="s">
        <v>1098</v>
      </c>
      <c r="N137" s="141"/>
    </row>
    <row r="138" spans="1:14">
      <c r="A138" s="140">
        <v>35013001304</v>
      </c>
      <c r="B138" s="26">
        <v>0.3</v>
      </c>
      <c r="C138" s="35">
        <v>5</v>
      </c>
      <c r="D138" s="26" t="s">
        <v>333</v>
      </c>
      <c r="E138" s="26">
        <v>304</v>
      </c>
      <c r="F138" s="136">
        <v>8124</v>
      </c>
      <c r="G138" s="149">
        <f t="shared" si="2"/>
        <v>3.7419990152634169E-2</v>
      </c>
      <c r="H138" s="137" t="s">
        <v>959</v>
      </c>
      <c r="I138" s="26">
        <v>-49</v>
      </c>
      <c r="J138" s="26" t="s">
        <v>1057</v>
      </c>
      <c r="K138" s="26" t="s">
        <v>910</v>
      </c>
      <c r="L138" s="141" t="s">
        <v>1072</v>
      </c>
      <c r="M138" s="150" t="s">
        <v>1132</v>
      </c>
      <c r="N138" s="141"/>
    </row>
    <row r="139" spans="1:14">
      <c r="A139" s="139">
        <v>35001004300</v>
      </c>
      <c r="B139" s="26">
        <v>0.33700000000000002</v>
      </c>
      <c r="C139" s="35">
        <v>5</v>
      </c>
      <c r="D139" s="26" t="s">
        <v>333</v>
      </c>
      <c r="E139" s="26">
        <v>191</v>
      </c>
      <c r="F139" s="136">
        <v>5190</v>
      </c>
      <c r="G139" s="149">
        <f t="shared" si="2"/>
        <v>3.680154142581888E-2</v>
      </c>
      <c r="H139" s="137" t="s">
        <v>934</v>
      </c>
      <c r="I139" s="26">
        <v>-14</v>
      </c>
      <c r="J139" s="26" t="s">
        <v>1021</v>
      </c>
      <c r="K139" s="26" t="s">
        <v>910</v>
      </c>
      <c r="L139" s="141" t="s">
        <v>1068</v>
      </c>
      <c r="M139" s="150" t="s">
        <v>1112</v>
      </c>
      <c r="N139" s="141"/>
    </row>
    <row r="140" spans="1:14">
      <c r="A140" s="49">
        <v>35001002900</v>
      </c>
      <c r="B140" s="26">
        <v>0.20100000000000001</v>
      </c>
      <c r="C140" s="35">
        <v>4</v>
      </c>
      <c r="D140" s="26" t="s">
        <v>331</v>
      </c>
      <c r="E140" s="26">
        <v>148</v>
      </c>
      <c r="F140" s="136">
        <v>4038</v>
      </c>
      <c r="G140" s="149">
        <f t="shared" si="2"/>
        <v>3.6651807825656267E-2</v>
      </c>
      <c r="H140" s="137" t="s">
        <v>927</v>
      </c>
      <c r="I140" s="26">
        <v>-19</v>
      </c>
      <c r="J140" s="26" t="s">
        <v>1021</v>
      </c>
      <c r="K140" s="26" t="s">
        <v>910</v>
      </c>
      <c r="L140" s="141" t="s">
        <v>1068</v>
      </c>
      <c r="M140" s="150" t="s">
        <v>1105</v>
      </c>
      <c r="N140" s="141"/>
    </row>
    <row r="141" spans="1:14">
      <c r="A141" s="49">
        <v>35005001002</v>
      </c>
      <c r="B141" s="26">
        <v>0.13</v>
      </c>
      <c r="C141" s="35">
        <v>3</v>
      </c>
      <c r="D141" s="26" t="s">
        <v>329</v>
      </c>
      <c r="E141" s="26">
        <v>153</v>
      </c>
      <c r="F141" s="136">
        <v>4186</v>
      </c>
      <c r="G141" s="149">
        <f t="shared" si="2"/>
        <v>3.6550406115623504E-2</v>
      </c>
      <c r="H141" s="137" t="s">
        <v>946</v>
      </c>
      <c r="I141" s="26">
        <v>-35</v>
      </c>
      <c r="J141" s="26" t="s">
        <v>1026</v>
      </c>
      <c r="K141" s="26" t="s">
        <v>910</v>
      </c>
      <c r="L141" s="141" t="s">
        <v>1069</v>
      </c>
      <c r="M141" s="150" t="s">
        <v>1123</v>
      </c>
      <c r="N141" s="141"/>
    </row>
    <row r="142" spans="1:14">
      <c r="A142" s="139">
        <v>35001003733</v>
      </c>
      <c r="B142" s="26">
        <v>0.47199999999999998</v>
      </c>
      <c r="C142" s="35">
        <v>6</v>
      </c>
      <c r="D142" s="26" t="s">
        <v>335</v>
      </c>
      <c r="E142" s="26">
        <v>136</v>
      </c>
      <c r="F142" s="136">
        <v>3745</v>
      </c>
      <c r="G142" s="149">
        <f t="shared" si="2"/>
        <v>3.63150867823765E-2</v>
      </c>
      <c r="H142" s="137" t="s">
        <v>917</v>
      </c>
      <c r="I142" s="26">
        <v>-20</v>
      </c>
      <c r="J142" s="26" t="s">
        <v>1021</v>
      </c>
      <c r="K142" s="26" t="s">
        <v>910</v>
      </c>
      <c r="L142" s="141" t="s">
        <v>1068</v>
      </c>
      <c r="M142" s="150" t="s">
        <v>1095</v>
      </c>
      <c r="N142" s="141"/>
    </row>
    <row r="143" spans="1:14">
      <c r="A143" s="49">
        <v>35027960600</v>
      </c>
      <c r="B143" s="26">
        <v>0.123</v>
      </c>
      <c r="C143" s="35">
        <v>3</v>
      </c>
      <c r="D143" s="26" t="s">
        <v>329</v>
      </c>
      <c r="E143" s="26">
        <v>218</v>
      </c>
      <c r="F143" s="136">
        <v>6049</v>
      </c>
      <c r="G143" s="149">
        <f t="shared" si="2"/>
        <v>3.6039014713175735E-2</v>
      </c>
      <c r="H143" s="137" t="s">
        <v>974</v>
      </c>
      <c r="I143" s="26">
        <v>-60</v>
      </c>
      <c r="J143" s="26" t="s">
        <v>1034</v>
      </c>
      <c r="K143" s="26" t="s">
        <v>910</v>
      </c>
      <c r="L143" s="141" t="s">
        <v>1051</v>
      </c>
      <c r="M143" s="150" t="s">
        <v>1100</v>
      </c>
      <c r="N143" s="141"/>
    </row>
    <row r="144" spans="1:14">
      <c r="A144" s="49">
        <v>35025000504</v>
      </c>
      <c r="B144" s="26">
        <v>4.8000000000000001E-2</v>
      </c>
      <c r="C144" s="35">
        <v>1</v>
      </c>
      <c r="D144" s="26" t="s">
        <v>325</v>
      </c>
      <c r="E144" s="26">
        <v>142</v>
      </c>
      <c r="F144" s="136">
        <v>3956</v>
      </c>
      <c r="G144" s="149">
        <f t="shared" si="2"/>
        <v>3.5894843276036398E-2</v>
      </c>
      <c r="H144" s="137" t="s">
        <v>972</v>
      </c>
      <c r="I144" s="26">
        <v>-57</v>
      </c>
      <c r="J144" s="26" t="s">
        <v>1033</v>
      </c>
      <c r="K144" s="26" t="s">
        <v>910</v>
      </c>
      <c r="L144" s="141" t="s">
        <v>1077</v>
      </c>
      <c r="M144" s="150" t="s">
        <v>1142</v>
      </c>
      <c r="N144" s="141"/>
    </row>
    <row r="145" spans="1:14">
      <c r="A145" s="138">
        <v>35001000901</v>
      </c>
      <c r="B145" s="26">
        <v>0.51500000000000001</v>
      </c>
      <c r="C145" s="35">
        <v>6</v>
      </c>
      <c r="D145" s="26" t="s">
        <v>335</v>
      </c>
      <c r="E145" s="26">
        <v>279</v>
      </c>
      <c r="F145" s="136">
        <v>7787</v>
      </c>
      <c r="G145" s="149">
        <f t="shared" si="2"/>
        <v>3.5828945678695261E-2</v>
      </c>
      <c r="H145" s="137" t="s">
        <v>920</v>
      </c>
      <c r="I145" s="26">
        <v>-1</v>
      </c>
      <c r="J145" s="26" t="s">
        <v>1021</v>
      </c>
      <c r="K145" s="26" t="s">
        <v>910</v>
      </c>
      <c r="L145" s="141" t="s">
        <v>1068</v>
      </c>
      <c r="M145" s="150" t="s">
        <v>1098</v>
      </c>
      <c r="N145" s="141"/>
    </row>
    <row r="146" spans="1:14">
      <c r="A146" s="49">
        <v>35061970301</v>
      </c>
      <c r="B146" s="26">
        <v>0.36399999999999999</v>
      </c>
      <c r="C146" s="35">
        <v>5</v>
      </c>
      <c r="D146" s="26" t="s">
        <v>333</v>
      </c>
      <c r="E146" s="26">
        <v>265</v>
      </c>
      <c r="F146" s="136">
        <v>7474</v>
      </c>
      <c r="G146" s="149">
        <f t="shared" si="2"/>
        <v>3.5456248327535453E-2</v>
      </c>
      <c r="H146" s="137" t="s">
        <v>1018</v>
      </c>
      <c r="I146" s="137">
        <v>-108</v>
      </c>
      <c r="J146" s="26" t="s">
        <v>1045</v>
      </c>
      <c r="K146" s="26" t="s">
        <v>910</v>
      </c>
      <c r="L146" s="141" t="s">
        <v>1088</v>
      </c>
      <c r="M146" s="150" t="s">
        <v>1179</v>
      </c>
      <c r="N146" s="141"/>
    </row>
    <row r="147" spans="1:14">
      <c r="A147" s="140">
        <v>35015000300</v>
      </c>
      <c r="B147" s="26">
        <v>8.2000000000000003E-2</v>
      </c>
      <c r="C147" s="35">
        <v>2</v>
      </c>
      <c r="D147" s="26" t="s">
        <v>327</v>
      </c>
      <c r="E147" s="26">
        <v>216</v>
      </c>
      <c r="F147" s="136">
        <v>6119</v>
      </c>
      <c r="G147" s="149">
        <f t="shared" si="2"/>
        <v>3.5299885602222587E-2</v>
      </c>
      <c r="H147" s="137" t="s">
        <v>966</v>
      </c>
      <c r="I147" s="26">
        <v>-53</v>
      </c>
      <c r="J147" s="26" t="s">
        <v>1031</v>
      </c>
      <c r="K147" s="26" t="s">
        <v>910</v>
      </c>
      <c r="L147" s="141" t="s">
        <v>1073</v>
      </c>
      <c r="M147" s="150" t="s">
        <v>1138</v>
      </c>
      <c r="N147" s="141"/>
    </row>
    <row r="148" spans="1:14">
      <c r="A148" s="49">
        <v>35001002402</v>
      </c>
      <c r="B148" s="26">
        <v>0.36499999999999999</v>
      </c>
      <c r="C148" s="35">
        <v>5</v>
      </c>
      <c r="D148" s="26" t="s">
        <v>333</v>
      </c>
      <c r="E148" s="26">
        <v>298</v>
      </c>
      <c r="F148" s="136">
        <v>8479</v>
      </c>
      <c r="G148" s="149">
        <f t="shared" si="2"/>
        <v>3.5145653968628378E-2</v>
      </c>
      <c r="H148" s="137" t="s">
        <v>926</v>
      </c>
      <c r="I148" s="26">
        <v>-15</v>
      </c>
      <c r="J148" s="26" t="s">
        <v>1021</v>
      </c>
      <c r="K148" s="26" t="s">
        <v>910</v>
      </c>
      <c r="L148" s="141" t="s">
        <v>1068</v>
      </c>
      <c r="M148" s="150" t="s">
        <v>1104</v>
      </c>
      <c r="N148" s="141"/>
    </row>
    <row r="149" spans="1:14">
      <c r="A149" s="49">
        <v>35001004740</v>
      </c>
      <c r="B149" s="26">
        <v>0.17699999999999999</v>
      </c>
      <c r="C149" s="35">
        <v>3</v>
      </c>
      <c r="D149" s="26" t="s">
        <v>329</v>
      </c>
      <c r="E149" s="26">
        <v>264</v>
      </c>
      <c r="F149" s="136">
        <v>7574</v>
      </c>
      <c r="G149" s="149">
        <f t="shared" si="2"/>
        <v>3.4856086612094009E-2</v>
      </c>
      <c r="H149" s="137" t="s">
        <v>936</v>
      </c>
      <c r="I149" s="26">
        <v>-16</v>
      </c>
      <c r="J149" s="26" t="s">
        <v>1021</v>
      </c>
      <c r="K149" s="26" t="s">
        <v>910</v>
      </c>
      <c r="L149" s="141" t="s">
        <v>1068</v>
      </c>
      <c r="M149" s="150" t="s">
        <v>1114</v>
      </c>
      <c r="N149" s="141"/>
    </row>
    <row r="150" spans="1:14">
      <c r="A150" s="140">
        <v>35013000800</v>
      </c>
      <c r="B150" s="26">
        <v>0.29499999999999998</v>
      </c>
      <c r="C150" s="35">
        <v>4</v>
      </c>
      <c r="D150" s="26" t="s">
        <v>331</v>
      </c>
      <c r="E150" s="26">
        <v>123</v>
      </c>
      <c r="F150" s="136">
        <v>3551</v>
      </c>
      <c r="G150" s="149">
        <f t="shared" si="2"/>
        <v>3.4638130104196002E-2</v>
      </c>
      <c r="H150" s="137" t="s">
        <v>957</v>
      </c>
      <c r="I150" s="26">
        <v>-52</v>
      </c>
      <c r="J150" s="26" t="s">
        <v>1057</v>
      </c>
      <c r="K150" s="26" t="s">
        <v>910</v>
      </c>
      <c r="L150" s="141" t="s">
        <v>1072</v>
      </c>
      <c r="M150" s="150" t="s">
        <v>1130</v>
      </c>
      <c r="N150" s="141"/>
    </row>
    <row r="151" spans="1:14">
      <c r="A151" s="49">
        <v>35025001005</v>
      </c>
      <c r="B151" s="26">
        <v>0.251</v>
      </c>
      <c r="C151" s="35">
        <v>4</v>
      </c>
      <c r="D151" s="26" t="s">
        <v>331</v>
      </c>
      <c r="E151" s="26">
        <v>130</v>
      </c>
      <c r="F151" s="136">
        <v>3875</v>
      </c>
      <c r="G151" s="149">
        <f t="shared" si="2"/>
        <v>3.3548387096774192E-2</v>
      </c>
      <c r="H151" s="137" t="s">
        <v>973</v>
      </c>
      <c r="I151" s="26">
        <v>-59</v>
      </c>
      <c r="J151" s="26" t="s">
        <v>1033</v>
      </c>
      <c r="K151" s="26" t="s">
        <v>910</v>
      </c>
      <c r="L151" s="141" t="s">
        <v>1077</v>
      </c>
      <c r="M151" s="150" t="s">
        <v>1125</v>
      </c>
      <c r="N151" s="141"/>
    </row>
    <row r="152" spans="1:14">
      <c r="A152" s="140">
        <v>35013001201</v>
      </c>
      <c r="B152" s="26">
        <v>0.17899999999999999</v>
      </c>
      <c r="C152" s="35">
        <v>3</v>
      </c>
      <c r="D152" s="26" t="s">
        <v>329</v>
      </c>
      <c r="E152" s="26">
        <v>519</v>
      </c>
      <c r="F152" s="136">
        <v>15505</v>
      </c>
      <c r="G152" s="149">
        <f t="shared" si="2"/>
        <v>3.3473073202192838E-2</v>
      </c>
      <c r="H152" s="137" t="s">
        <v>959</v>
      </c>
      <c r="I152" s="26">
        <v>-49</v>
      </c>
      <c r="J152" s="26" t="s">
        <v>1057</v>
      </c>
      <c r="K152" s="26" t="s">
        <v>910</v>
      </c>
      <c r="L152" s="141" t="s">
        <v>1072</v>
      </c>
      <c r="M152" s="150" t="s">
        <v>1132</v>
      </c>
      <c r="N152" s="141"/>
    </row>
    <row r="153" spans="1:14">
      <c r="A153" s="49">
        <v>35025000703</v>
      </c>
      <c r="B153" s="26">
        <v>8.4000000000000005E-2</v>
      </c>
      <c r="C153" s="35">
        <v>2</v>
      </c>
      <c r="D153" s="26" t="s">
        <v>327</v>
      </c>
      <c r="E153" s="26">
        <v>86</v>
      </c>
      <c r="F153" s="136">
        <v>2591</v>
      </c>
      <c r="G153" s="149">
        <f t="shared" si="2"/>
        <v>3.3191817830953298E-2</v>
      </c>
      <c r="H153" s="137" t="s">
        <v>973</v>
      </c>
      <c r="I153" s="26">
        <v>-59</v>
      </c>
      <c r="J153" s="26" t="s">
        <v>1033</v>
      </c>
      <c r="K153" s="26" t="s">
        <v>910</v>
      </c>
      <c r="L153" s="141" t="s">
        <v>1077</v>
      </c>
      <c r="M153" s="150" t="s">
        <v>1125</v>
      </c>
      <c r="N153" s="141"/>
    </row>
    <row r="154" spans="1:14">
      <c r="A154" s="140">
        <v>35015000401</v>
      </c>
      <c r="B154" s="26">
        <v>9.5000000000000001E-2</v>
      </c>
      <c r="C154" s="35">
        <v>2</v>
      </c>
      <c r="D154" s="26" t="s">
        <v>327</v>
      </c>
      <c r="E154" s="26">
        <v>125</v>
      </c>
      <c r="F154" s="136">
        <v>3771</v>
      </c>
      <c r="G154" s="149">
        <f t="shared" si="2"/>
        <v>3.3147706178732431E-2</v>
      </c>
      <c r="H154" s="137" t="s">
        <v>966</v>
      </c>
      <c r="I154" s="26">
        <v>-53</v>
      </c>
      <c r="J154" s="26" t="s">
        <v>1031</v>
      </c>
      <c r="K154" s="26" t="s">
        <v>910</v>
      </c>
      <c r="L154" s="141" t="s">
        <v>1073</v>
      </c>
      <c r="M154" s="150" t="s">
        <v>1138</v>
      </c>
      <c r="N154" s="141"/>
    </row>
    <row r="155" spans="1:14">
      <c r="A155" s="140">
        <v>35009000602</v>
      </c>
      <c r="B155" s="26">
        <v>5.5E-2</v>
      </c>
      <c r="C155" s="35">
        <v>2</v>
      </c>
      <c r="D155" s="26" t="s">
        <v>327</v>
      </c>
      <c r="E155" s="26">
        <v>147</v>
      </c>
      <c r="F155" s="136">
        <v>4477</v>
      </c>
      <c r="G155" s="149">
        <f t="shared" si="2"/>
        <v>3.2834487379941928E-2</v>
      </c>
      <c r="H155" s="137" t="s">
        <v>953</v>
      </c>
      <c r="I155" s="26">
        <v>-76</v>
      </c>
      <c r="J155" s="26" t="s">
        <v>1056</v>
      </c>
      <c r="K155" s="26" t="s">
        <v>910</v>
      </c>
      <c r="L155" s="141" t="s">
        <v>1071</v>
      </c>
      <c r="M155" s="150" t="s">
        <v>1125</v>
      </c>
      <c r="N155" s="141"/>
    </row>
    <row r="156" spans="1:14">
      <c r="A156" s="49">
        <v>35001002300</v>
      </c>
      <c r="B156" s="26">
        <v>0.253</v>
      </c>
      <c r="C156" s="35">
        <v>4</v>
      </c>
      <c r="D156" s="26" t="s">
        <v>331</v>
      </c>
      <c r="E156" s="26">
        <v>297</v>
      </c>
      <c r="F156" s="136">
        <v>9085</v>
      </c>
      <c r="G156" s="149">
        <f t="shared" si="2"/>
        <v>3.2691249312052834E-2</v>
      </c>
      <c r="H156" s="137" t="s">
        <v>926</v>
      </c>
      <c r="I156" s="26">
        <v>-15</v>
      </c>
      <c r="J156" s="26" t="s">
        <v>1021</v>
      </c>
      <c r="K156" s="26" t="s">
        <v>910</v>
      </c>
      <c r="L156" s="141" t="s">
        <v>1068</v>
      </c>
      <c r="M156" s="150" t="s">
        <v>1104</v>
      </c>
      <c r="N156" s="141"/>
    </row>
    <row r="157" spans="1:14">
      <c r="A157" s="49">
        <v>35049001304</v>
      </c>
      <c r="B157" s="26">
        <v>0.247</v>
      </c>
      <c r="C157" s="35">
        <v>4</v>
      </c>
      <c r="D157" s="26" t="s">
        <v>331</v>
      </c>
      <c r="E157" s="26">
        <v>31</v>
      </c>
      <c r="F157" s="26">
        <v>961</v>
      </c>
      <c r="G157" s="149">
        <f t="shared" si="2"/>
        <v>3.2258064516129031E-2</v>
      </c>
      <c r="H157" s="137" t="s">
        <v>1008</v>
      </c>
      <c r="I157" s="26">
        <v>-98</v>
      </c>
      <c r="J157" s="26" t="s">
        <v>1064</v>
      </c>
      <c r="K157" s="26" t="s">
        <v>910</v>
      </c>
      <c r="L157" s="141" t="s">
        <v>1086</v>
      </c>
      <c r="M157" s="150" t="s">
        <v>1172</v>
      </c>
      <c r="N157" s="141"/>
    </row>
    <row r="158" spans="1:14">
      <c r="A158" s="49">
        <v>35027960400</v>
      </c>
      <c r="B158" s="26">
        <v>0.17499999999999999</v>
      </c>
      <c r="C158" s="35">
        <v>3</v>
      </c>
      <c r="D158" s="26" t="s">
        <v>329</v>
      </c>
      <c r="E158" s="26">
        <v>212</v>
      </c>
      <c r="F158" s="136">
        <v>6603</v>
      </c>
      <c r="G158" s="149">
        <f t="shared" si="2"/>
        <v>3.2106618203846735E-2</v>
      </c>
      <c r="H158" s="137" t="s">
        <v>974</v>
      </c>
      <c r="I158" s="26">
        <v>-60</v>
      </c>
      <c r="J158" s="26" t="s">
        <v>1034</v>
      </c>
      <c r="K158" s="26" t="s">
        <v>910</v>
      </c>
      <c r="L158" s="141" t="s">
        <v>1051</v>
      </c>
      <c r="M158" s="150" t="s">
        <v>1100</v>
      </c>
      <c r="N158" s="141"/>
    </row>
    <row r="159" spans="1:14">
      <c r="A159" s="140">
        <v>35013000700</v>
      </c>
      <c r="B159" s="26">
        <v>0.35299999999999998</v>
      </c>
      <c r="C159" s="35">
        <v>5</v>
      </c>
      <c r="D159" s="26" t="s">
        <v>333</v>
      </c>
      <c r="E159" s="26">
        <v>205</v>
      </c>
      <c r="F159" s="136">
        <v>6390</v>
      </c>
      <c r="G159" s="149">
        <f t="shared" si="2"/>
        <v>3.2081377151799685E-2</v>
      </c>
      <c r="H159" s="137" t="s">
        <v>957</v>
      </c>
      <c r="I159" s="26">
        <v>-52</v>
      </c>
      <c r="J159" s="26" t="s">
        <v>1057</v>
      </c>
      <c r="K159" s="26" t="s">
        <v>910</v>
      </c>
      <c r="L159" s="141" t="s">
        <v>1072</v>
      </c>
      <c r="M159" s="150" t="s">
        <v>1130</v>
      </c>
      <c r="N159" s="141"/>
    </row>
    <row r="160" spans="1:14">
      <c r="A160" s="140">
        <v>35009000304</v>
      </c>
      <c r="B160" s="26">
        <v>6.3E-2</v>
      </c>
      <c r="C160" s="35">
        <v>2</v>
      </c>
      <c r="D160" s="26" t="s">
        <v>327</v>
      </c>
      <c r="E160" s="26">
        <v>208</v>
      </c>
      <c r="F160" s="136">
        <v>6499</v>
      </c>
      <c r="G160" s="149">
        <f t="shared" si="2"/>
        <v>3.2004923834436066E-2</v>
      </c>
      <c r="H160" s="137" t="s">
        <v>952</v>
      </c>
      <c r="I160" s="26">
        <v>-41</v>
      </c>
      <c r="J160" s="26" t="s">
        <v>1029</v>
      </c>
      <c r="K160" s="26" t="s">
        <v>910</v>
      </c>
      <c r="L160" s="141" t="s">
        <v>1070</v>
      </c>
      <c r="M160" s="150" t="s">
        <v>1127</v>
      </c>
      <c r="N160" s="141"/>
    </row>
    <row r="161" spans="1:14">
      <c r="A161" s="49">
        <v>35001940700</v>
      </c>
      <c r="B161" s="26">
        <v>0.27400000000000002</v>
      </c>
      <c r="C161" s="35">
        <v>4</v>
      </c>
      <c r="D161" s="26" t="s">
        <v>331</v>
      </c>
      <c r="E161" s="26">
        <v>81</v>
      </c>
      <c r="F161" s="136">
        <v>2531</v>
      </c>
      <c r="G161" s="149">
        <f t="shared" si="2"/>
        <v>3.2003160806005529E-2</v>
      </c>
      <c r="H161" s="137" t="s">
        <v>944</v>
      </c>
      <c r="I161" s="26">
        <v>-13</v>
      </c>
      <c r="J161" s="26" t="s">
        <v>1021</v>
      </c>
      <c r="K161" s="26" t="s">
        <v>910</v>
      </c>
      <c r="L161" s="141" t="s">
        <v>1068</v>
      </c>
      <c r="M161" s="150" t="s">
        <v>1122</v>
      </c>
      <c r="N161" s="141"/>
    </row>
    <row r="162" spans="1:14">
      <c r="A162" s="138">
        <v>35001001300</v>
      </c>
      <c r="B162" s="26">
        <v>0.34699999999999998</v>
      </c>
      <c r="C162" s="35">
        <v>5</v>
      </c>
      <c r="D162" s="26" t="s">
        <v>333</v>
      </c>
      <c r="E162" s="26">
        <v>151</v>
      </c>
      <c r="F162" s="136">
        <v>4742</v>
      </c>
      <c r="G162" s="149">
        <f t="shared" si="2"/>
        <v>3.1843104175453392E-2</v>
      </c>
      <c r="H162" s="137" t="s">
        <v>924</v>
      </c>
      <c r="I162" s="26">
        <v>-7</v>
      </c>
      <c r="J162" s="26" t="s">
        <v>1021</v>
      </c>
      <c r="K162" s="26" t="s">
        <v>910</v>
      </c>
      <c r="L162" s="141" t="s">
        <v>1068</v>
      </c>
      <c r="M162" s="150" t="s">
        <v>1102</v>
      </c>
      <c r="N162" s="141"/>
    </row>
    <row r="163" spans="1:14">
      <c r="A163" s="49">
        <v>35005001102</v>
      </c>
      <c r="B163" s="26">
        <v>0.16800000000000001</v>
      </c>
      <c r="C163" s="35">
        <v>3</v>
      </c>
      <c r="D163" s="26" t="s">
        <v>329</v>
      </c>
      <c r="E163" s="26">
        <v>123</v>
      </c>
      <c r="F163" s="136">
        <v>3864</v>
      </c>
      <c r="G163" s="149">
        <f t="shared" si="2"/>
        <v>3.183229813664596E-2</v>
      </c>
      <c r="H163" s="137" t="s">
        <v>948</v>
      </c>
      <c r="I163" s="26">
        <v>-37</v>
      </c>
      <c r="J163" s="26" t="s">
        <v>1026</v>
      </c>
      <c r="K163" s="26" t="s">
        <v>910</v>
      </c>
      <c r="L163" s="141" t="s">
        <v>1069</v>
      </c>
      <c r="M163" s="150" t="s">
        <v>1125</v>
      </c>
      <c r="N163" s="141"/>
    </row>
    <row r="164" spans="1:14">
      <c r="A164" s="49">
        <v>35001002401</v>
      </c>
      <c r="B164" s="26">
        <v>0.14899999999999999</v>
      </c>
      <c r="C164" s="35">
        <v>3</v>
      </c>
      <c r="D164" s="26" t="s">
        <v>329</v>
      </c>
      <c r="E164" s="26">
        <v>167</v>
      </c>
      <c r="F164" s="136">
        <v>5341</v>
      </c>
      <c r="G164" s="149">
        <f t="shared" si="2"/>
        <v>3.1267552892716717E-2</v>
      </c>
      <c r="H164" s="137" t="s">
        <v>926</v>
      </c>
      <c r="I164" s="26">
        <v>-15</v>
      </c>
      <c r="J164" s="26" t="s">
        <v>1021</v>
      </c>
      <c r="K164" s="26" t="s">
        <v>910</v>
      </c>
      <c r="L164" s="141" t="s">
        <v>1068</v>
      </c>
      <c r="M164" s="150" t="s">
        <v>1104</v>
      </c>
      <c r="N164" s="141"/>
    </row>
    <row r="165" spans="1:14">
      <c r="A165" s="49">
        <v>35005001400</v>
      </c>
      <c r="B165" s="26">
        <v>0.157</v>
      </c>
      <c r="C165" s="35">
        <v>3</v>
      </c>
      <c r="D165" s="26" t="s">
        <v>329</v>
      </c>
      <c r="E165" s="26">
        <v>87</v>
      </c>
      <c r="F165" s="136">
        <v>2787</v>
      </c>
      <c r="G165" s="149">
        <f t="shared" si="2"/>
        <v>3.1216361679224973E-2</v>
      </c>
      <c r="H165" s="137" t="s">
        <v>948</v>
      </c>
      <c r="I165" s="26">
        <v>-37</v>
      </c>
      <c r="J165" s="26" t="s">
        <v>1026</v>
      </c>
      <c r="K165" s="26" t="s">
        <v>910</v>
      </c>
      <c r="L165" s="141" t="s">
        <v>1069</v>
      </c>
      <c r="M165" s="150" t="s">
        <v>1125</v>
      </c>
      <c r="N165" s="141"/>
    </row>
    <row r="166" spans="1:14">
      <c r="A166" s="139">
        <v>35001004401</v>
      </c>
      <c r="B166" s="26">
        <v>0.307</v>
      </c>
      <c r="C166" s="35">
        <v>5</v>
      </c>
      <c r="D166" s="26" t="s">
        <v>333</v>
      </c>
      <c r="E166" s="26">
        <v>101</v>
      </c>
      <c r="F166" s="136">
        <v>3236</v>
      </c>
      <c r="G166" s="149">
        <f t="shared" si="2"/>
        <v>3.1211372064276884E-2</v>
      </c>
      <c r="H166" s="137" t="s">
        <v>934</v>
      </c>
      <c r="I166" s="26">
        <v>-14</v>
      </c>
      <c r="J166" s="26" t="s">
        <v>1021</v>
      </c>
      <c r="K166" s="26" t="s">
        <v>910</v>
      </c>
      <c r="L166" s="141" t="s">
        <v>1068</v>
      </c>
      <c r="M166" s="150" t="s">
        <v>1112</v>
      </c>
      <c r="N166" s="141"/>
    </row>
    <row r="167" spans="1:14">
      <c r="A167" s="49">
        <v>35061940300</v>
      </c>
      <c r="B167" s="26">
        <v>0.25700000000000001</v>
      </c>
      <c r="C167" s="35">
        <v>4</v>
      </c>
      <c r="D167" s="26" t="s">
        <v>331</v>
      </c>
      <c r="E167" s="26">
        <v>26</v>
      </c>
      <c r="F167" s="26">
        <v>834</v>
      </c>
      <c r="G167" s="149">
        <f t="shared" si="2"/>
        <v>3.117505995203837E-2</v>
      </c>
      <c r="H167" s="137" t="s">
        <v>1017</v>
      </c>
      <c r="I167" s="137">
        <v>-107</v>
      </c>
      <c r="J167" s="26" t="s">
        <v>1045</v>
      </c>
      <c r="K167" s="26" t="s">
        <v>910</v>
      </c>
      <c r="L167" s="141" t="s">
        <v>1088</v>
      </c>
      <c r="M167" s="150" t="s">
        <v>1178</v>
      </c>
      <c r="N167" s="141"/>
    </row>
    <row r="168" spans="1:14">
      <c r="A168" s="49">
        <v>35001004745</v>
      </c>
      <c r="B168" s="26">
        <v>7.2999999999999995E-2</v>
      </c>
      <c r="C168" s="35">
        <v>2</v>
      </c>
      <c r="D168" s="26" t="s">
        <v>327</v>
      </c>
      <c r="E168" s="26">
        <v>207</v>
      </c>
      <c r="F168" s="136">
        <v>6663</v>
      </c>
      <c r="G168" s="149">
        <f t="shared" si="2"/>
        <v>3.1067086897793788E-2</v>
      </c>
      <c r="H168" s="137" t="s">
        <v>938</v>
      </c>
      <c r="I168" s="26">
        <v>-31</v>
      </c>
      <c r="J168" s="26" t="s">
        <v>1021</v>
      </c>
      <c r="K168" s="26" t="s">
        <v>910</v>
      </c>
      <c r="L168" s="141" t="s">
        <v>1068</v>
      </c>
      <c r="M168" s="150" t="s">
        <v>1116</v>
      </c>
      <c r="N168" s="141"/>
    </row>
    <row r="169" spans="1:14">
      <c r="A169" s="138">
        <v>35001000708</v>
      </c>
      <c r="B169" s="26">
        <v>0.249</v>
      </c>
      <c r="C169" s="35">
        <v>4</v>
      </c>
      <c r="D169" s="26" t="s">
        <v>331</v>
      </c>
      <c r="E169" s="26">
        <v>193</v>
      </c>
      <c r="F169" s="136">
        <v>6247</v>
      </c>
      <c r="G169" s="149">
        <f t="shared" si="2"/>
        <v>3.0894829518168722E-2</v>
      </c>
      <c r="H169" s="137" t="s">
        <v>921</v>
      </c>
      <c r="I169" s="26">
        <v>-2</v>
      </c>
      <c r="J169" s="26" t="s">
        <v>1021</v>
      </c>
      <c r="K169" s="26" t="s">
        <v>910</v>
      </c>
      <c r="L169" s="141" t="s">
        <v>1068</v>
      </c>
      <c r="M169" s="150" t="s">
        <v>1099</v>
      </c>
      <c r="N169" s="141"/>
    </row>
    <row r="170" spans="1:14">
      <c r="A170" s="139">
        <v>35049940600</v>
      </c>
      <c r="B170" s="26">
        <v>0.13400000000000001</v>
      </c>
      <c r="C170" s="35">
        <v>3</v>
      </c>
      <c r="D170" s="26" t="s">
        <v>329</v>
      </c>
      <c r="E170" s="26">
        <v>106</v>
      </c>
      <c r="F170" s="136">
        <v>3435</v>
      </c>
      <c r="G170" s="149">
        <f t="shared" si="2"/>
        <v>3.0858806404657935E-2</v>
      </c>
      <c r="H170" s="137" t="s">
        <v>1009</v>
      </c>
      <c r="I170" s="26">
        <v>-94</v>
      </c>
      <c r="J170" s="26" t="s">
        <v>1064</v>
      </c>
      <c r="K170" s="26" t="s">
        <v>910</v>
      </c>
      <c r="L170" s="141" t="s">
        <v>1086</v>
      </c>
      <c r="M170" s="150" t="s">
        <v>1173</v>
      </c>
      <c r="N170" s="141"/>
    </row>
    <row r="171" spans="1:14">
      <c r="A171" s="139">
        <v>35001004715</v>
      </c>
      <c r="B171" s="26">
        <v>0.26300000000000001</v>
      </c>
      <c r="C171" s="35">
        <v>4</v>
      </c>
      <c r="D171" s="26" t="s">
        <v>331</v>
      </c>
      <c r="E171" s="26">
        <v>165</v>
      </c>
      <c r="F171" s="136">
        <v>5409</v>
      </c>
      <c r="G171" s="149">
        <f t="shared" si="2"/>
        <v>3.0504714364947311E-2</v>
      </c>
      <c r="H171" s="137" t="s">
        <v>937</v>
      </c>
      <c r="I171" s="26">
        <v>-12</v>
      </c>
      <c r="J171" s="26" t="s">
        <v>1021</v>
      </c>
      <c r="K171" s="26" t="s">
        <v>910</v>
      </c>
      <c r="L171" s="141" t="s">
        <v>1068</v>
      </c>
      <c r="M171" s="150" t="s">
        <v>1115</v>
      </c>
      <c r="N171" s="141"/>
    </row>
    <row r="172" spans="1:14">
      <c r="A172" s="139">
        <v>35001004402</v>
      </c>
      <c r="B172" s="26">
        <v>0.161</v>
      </c>
      <c r="C172" s="35">
        <v>3</v>
      </c>
      <c r="D172" s="26" t="s">
        <v>329</v>
      </c>
      <c r="E172" s="26">
        <v>124</v>
      </c>
      <c r="F172" s="136">
        <v>4109</v>
      </c>
      <c r="G172" s="149">
        <f t="shared" si="2"/>
        <v>3.0177658797761013E-2</v>
      </c>
      <c r="H172" s="137" t="s">
        <v>934</v>
      </c>
      <c r="I172" s="26">
        <v>-14</v>
      </c>
      <c r="J172" s="26" t="s">
        <v>1021</v>
      </c>
      <c r="K172" s="26" t="s">
        <v>910</v>
      </c>
      <c r="L172" s="141" t="s">
        <v>1068</v>
      </c>
      <c r="M172" s="150" t="s">
        <v>1112</v>
      </c>
      <c r="N172" s="141"/>
    </row>
    <row r="173" spans="1:14">
      <c r="A173" s="140">
        <v>35013001703</v>
      </c>
      <c r="B173" s="26">
        <v>0.23799999999999999</v>
      </c>
      <c r="C173" s="35">
        <v>4</v>
      </c>
      <c r="D173" s="26" t="s">
        <v>331</v>
      </c>
      <c r="E173" s="26">
        <v>94</v>
      </c>
      <c r="F173" s="136">
        <v>3117</v>
      </c>
      <c r="G173" s="149">
        <f t="shared" si="2"/>
        <v>3.0157202438241899E-2</v>
      </c>
      <c r="H173" s="137" t="s">
        <v>963</v>
      </c>
      <c r="I173" s="26">
        <v>-50</v>
      </c>
      <c r="J173" s="26" t="s">
        <v>1057</v>
      </c>
      <c r="K173" s="26" t="s">
        <v>910</v>
      </c>
      <c r="L173" s="141" t="s">
        <v>1072</v>
      </c>
      <c r="M173" s="150" t="s">
        <v>1136</v>
      </c>
      <c r="N173" s="141"/>
    </row>
    <row r="174" spans="1:14">
      <c r="A174" s="139">
        <v>35001004501</v>
      </c>
      <c r="B174" s="26">
        <v>0.28599999999999998</v>
      </c>
      <c r="C174" s="35">
        <v>4</v>
      </c>
      <c r="D174" s="26" t="s">
        <v>331</v>
      </c>
      <c r="E174" s="26">
        <v>109</v>
      </c>
      <c r="F174" s="136">
        <v>3619</v>
      </c>
      <c r="G174" s="149">
        <f t="shared" si="2"/>
        <v>3.0118817352859907E-2</v>
      </c>
      <c r="H174" s="137" t="s">
        <v>934</v>
      </c>
      <c r="I174" s="26">
        <v>-14</v>
      </c>
      <c r="J174" s="26" t="s">
        <v>1021</v>
      </c>
      <c r="K174" s="26" t="s">
        <v>910</v>
      </c>
      <c r="L174" s="141" t="s">
        <v>1068</v>
      </c>
      <c r="M174" s="150" t="s">
        <v>1112</v>
      </c>
      <c r="N174" s="141"/>
    </row>
    <row r="175" spans="1:14">
      <c r="A175" s="49">
        <v>35049001303</v>
      </c>
      <c r="B175" s="26">
        <v>0.13</v>
      </c>
      <c r="C175" s="35">
        <v>3</v>
      </c>
      <c r="D175" s="26" t="s">
        <v>329</v>
      </c>
      <c r="E175" s="26">
        <v>225</v>
      </c>
      <c r="F175" s="136">
        <v>7510</v>
      </c>
      <c r="G175" s="149">
        <f t="shared" si="2"/>
        <v>2.9960053262316912E-2</v>
      </c>
      <c r="H175" s="137" t="s">
        <v>1008</v>
      </c>
      <c r="I175" s="26">
        <v>-98</v>
      </c>
      <c r="J175" s="26" t="s">
        <v>1064</v>
      </c>
      <c r="K175" s="26" t="s">
        <v>910</v>
      </c>
      <c r="L175" s="141" t="s">
        <v>1086</v>
      </c>
      <c r="M175" s="150" t="s">
        <v>1172</v>
      </c>
      <c r="N175" s="141"/>
    </row>
    <row r="176" spans="1:14">
      <c r="A176" s="139">
        <v>35045000202</v>
      </c>
      <c r="B176" s="26">
        <v>5.8999999999999997E-2</v>
      </c>
      <c r="C176" s="35">
        <v>2</v>
      </c>
      <c r="D176" s="26" t="s">
        <v>327</v>
      </c>
      <c r="E176" s="26">
        <v>145</v>
      </c>
      <c r="F176" s="136">
        <v>4892</v>
      </c>
      <c r="G176" s="149">
        <f t="shared" si="2"/>
        <v>2.964022894521668E-2</v>
      </c>
      <c r="H176" s="137" t="s">
        <v>996</v>
      </c>
      <c r="I176" s="26">
        <v>-77</v>
      </c>
      <c r="J176" s="26" t="s">
        <v>1062</v>
      </c>
      <c r="K176" s="26" t="s">
        <v>910</v>
      </c>
      <c r="L176" s="141" t="s">
        <v>1083</v>
      </c>
      <c r="M176" s="150" t="s">
        <v>1160</v>
      </c>
      <c r="N176" s="141"/>
    </row>
    <row r="177" spans="1:14">
      <c r="A177" s="49">
        <v>35015000700</v>
      </c>
      <c r="B177" s="26">
        <v>8.4000000000000005E-2</v>
      </c>
      <c r="C177" s="35">
        <v>2</v>
      </c>
      <c r="D177" s="26" t="s">
        <v>327</v>
      </c>
      <c r="E177" s="26">
        <v>163</v>
      </c>
      <c r="F177" s="136">
        <v>5573</v>
      </c>
      <c r="G177" s="149">
        <f t="shared" si="2"/>
        <v>2.9248160775165979E-2</v>
      </c>
      <c r="H177" s="137" t="s">
        <v>967</v>
      </c>
      <c r="I177" s="26">
        <v>-54</v>
      </c>
      <c r="J177" s="26" t="s">
        <v>1031</v>
      </c>
      <c r="K177" s="26" t="s">
        <v>910</v>
      </c>
      <c r="L177" s="141" t="s">
        <v>1073</v>
      </c>
      <c r="M177" s="150" t="s">
        <v>1125</v>
      </c>
      <c r="N177" s="141"/>
    </row>
    <row r="178" spans="1:14">
      <c r="A178" s="139">
        <v>35001004604</v>
      </c>
      <c r="B178" s="26">
        <v>0.21299999999999999</v>
      </c>
      <c r="C178" s="35">
        <v>4</v>
      </c>
      <c r="D178" s="26" t="s">
        <v>331</v>
      </c>
      <c r="E178" s="26">
        <v>165</v>
      </c>
      <c r="F178" s="136">
        <v>5679</v>
      </c>
      <c r="G178" s="149">
        <f t="shared" si="2"/>
        <v>2.9054410987849975E-2</v>
      </c>
      <c r="H178" s="137" t="s">
        <v>935</v>
      </c>
      <c r="I178" s="26">
        <v>-10</v>
      </c>
      <c r="J178" s="26" t="s">
        <v>1021</v>
      </c>
      <c r="K178" s="26" t="s">
        <v>910</v>
      </c>
      <c r="L178" s="141" t="s">
        <v>1068</v>
      </c>
      <c r="M178" s="150" t="s">
        <v>1113</v>
      </c>
      <c r="N178" s="141"/>
    </row>
    <row r="179" spans="1:14">
      <c r="A179" s="49">
        <v>35061970405</v>
      </c>
      <c r="B179" s="26">
        <v>0.11</v>
      </c>
      <c r="C179" s="35">
        <v>3</v>
      </c>
      <c r="D179" s="26" t="s">
        <v>329</v>
      </c>
      <c r="E179" s="26">
        <v>88</v>
      </c>
      <c r="F179" s="136">
        <v>3030</v>
      </c>
      <c r="G179" s="149">
        <f t="shared" si="2"/>
        <v>2.9042904290429043E-2</v>
      </c>
      <c r="H179" s="137" t="s">
        <v>1019</v>
      </c>
      <c r="I179" s="137">
        <v>-106</v>
      </c>
      <c r="J179" s="26" t="s">
        <v>1045</v>
      </c>
      <c r="K179" s="26" t="s">
        <v>910</v>
      </c>
      <c r="L179" s="141" t="s">
        <v>1088</v>
      </c>
      <c r="M179" s="150" t="s">
        <v>1180</v>
      </c>
      <c r="N179" s="141"/>
    </row>
    <row r="180" spans="1:14">
      <c r="A180" s="140">
        <v>35013001203</v>
      </c>
      <c r="B180" s="26">
        <v>0.28199999999999997</v>
      </c>
      <c r="C180" s="35">
        <v>4</v>
      </c>
      <c r="D180" s="26" t="s">
        <v>331</v>
      </c>
      <c r="E180" s="26">
        <v>130</v>
      </c>
      <c r="F180" s="136">
        <v>4516</v>
      </c>
      <c r="G180" s="149">
        <f t="shared" si="2"/>
        <v>2.878653675819309E-2</v>
      </c>
      <c r="H180" s="137" t="s">
        <v>960</v>
      </c>
      <c r="I180" s="26">
        <v>-46</v>
      </c>
      <c r="J180" s="26" t="s">
        <v>1057</v>
      </c>
      <c r="K180" s="26" t="s">
        <v>910</v>
      </c>
      <c r="L180" s="141" t="s">
        <v>1072</v>
      </c>
      <c r="M180" s="150" t="s">
        <v>1133</v>
      </c>
      <c r="N180" s="141"/>
    </row>
    <row r="181" spans="1:14">
      <c r="A181" s="49">
        <v>35041000300</v>
      </c>
      <c r="B181" s="26">
        <v>0.152</v>
      </c>
      <c r="C181" s="35">
        <v>3</v>
      </c>
      <c r="D181" s="26" t="s">
        <v>329</v>
      </c>
      <c r="E181" s="26">
        <v>121</v>
      </c>
      <c r="F181" s="136">
        <v>4217</v>
      </c>
      <c r="G181" s="149">
        <f t="shared" si="2"/>
        <v>2.8693383922219588E-2</v>
      </c>
      <c r="H181" s="137" t="s">
        <v>953</v>
      </c>
      <c r="I181" s="26">
        <v>-76</v>
      </c>
      <c r="J181" s="26" t="s">
        <v>1056</v>
      </c>
      <c r="K181" s="26" t="s">
        <v>1025</v>
      </c>
      <c r="L181" s="141" t="s">
        <v>1081</v>
      </c>
      <c r="M181" s="150" t="s">
        <v>1150</v>
      </c>
      <c r="N181" s="141"/>
    </row>
    <row r="182" spans="1:14">
      <c r="A182" s="49">
        <v>35001004744</v>
      </c>
      <c r="B182" s="26">
        <v>5.7000000000000002E-2</v>
      </c>
      <c r="C182" s="35">
        <v>2</v>
      </c>
      <c r="D182" s="26" t="s">
        <v>327</v>
      </c>
      <c r="E182" s="26">
        <v>151</v>
      </c>
      <c r="F182" s="136">
        <v>5270</v>
      </c>
      <c r="G182" s="149">
        <f t="shared" si="2"/>
        <v>2.8652751423149905E-2</v>
      </c>
      <c r="H182" s="137" t="s">
        <v>943</v>
      </c>
      <c r="I182" s="26">
        <v>-17</v>
      </c>
      <c r="J182" s="26" t="s">
        <v>1021</v>
      </c>
      <c r="K182" s="26" t="s">
        <v>910</v>
      </c>
      <c r="L182" s="141" t="s">
        <v>1068</v>
      </c>
      <c r="M182" s="150" t="s">
        <v>1121</v>
      </c>
      <c r="N182" s="141"/>
    </row>
    <row r="183" spans="1:14">
      <c r="A183" s="49">
        <v>35041000401</v>
      </c>
      <c r="B183" s="26">
        <v>0.19900000000000001</v>
      </c>
      <c r="C183" s="35">
        <v>3</v>
      </c>
      <c r="D183" s="26" t="s">
        <v>329</v>
      </c>
      <c r="E183" s="26">
        <v>93</v>
      </c>
      <c r="F183" s="136">
        <v>3246</v>
      </c>
      <c r="G183" s="149">
        <f t="shared" si="2"/>
        <v>2.865064695009242E-2</v>
      </c>
      <c r="H183" s="137" t="s">
        <v>953</v>
      </c>
      <c r="I183" s="26">
        <v>-76</v>
      </c>
      <c r="J183" s="26" t="s">
        <v>1056</v>
      </c>
      <c r="K183" s="26" t="s">
        <v>1025</v>
      </c>
      <c r="L183" s="141" t="s">
        <v>1081</v>
      </c>
      <c r="M183" s="150" t="s">
        <v>1150</v>
      </c>
      <c r="N183" s="141"/>
    </row>
    <row r="184" spans="1:14">
      <c r="A184" s="140">
        <v>35013001305</v>
      </c>
      <c r="B184" s="26">
        <v>0.254</v>
      </c>
      <c r="C184" s="35">
        <v>4</v>
      </c>
      <c r="D184" s="26" t="s">
        <v>331</v>
      </c>
      <c r="E184" s="26">
        <v>151</v>
      </c>
      <c r="F184" s="136">
        <v>5287</v>
      </c>
      <c r="G184" s="149">
        <f t="shared" si="2"/>
        <v>2.8560620389634955E-2</v>
      </c>
      <c r="H184" s="137" t="s">
        <v>959</v>
      </c>
      <c r="I184" s="26">
        <v>-49</v>
      </c>
      <c r="J184" s="26" t="s">
        <v>1057</v>
      </c>
      <c r="K184" s="26" t="s">
        <v>910</v>
      </c>
      <c r="L184" s="141" t="s">
        <v>1072</v>
      </c>
      <c r="M184" s="150" t="s">
        <v>1132</v>
      </c>
      <c r="N184" s="141"/>
    </row>
    <row r="185" spans="1:14">
      <c r="A185" s="140">
        <v>35013001205</v>
      </c>
      <c r="B185" s="26">
        <v>0.13</v>
      </c>
      <c r="C185" s="35">
        <v>3</v>
      </c>
      <c r="D185" s="26" t="s">
        <v>329</v>
      </c>
      <c r="E185" s="26">
        <v>128</v>
      </c>
      <c r="F185" s="136">
        <v>4510</v>
      </c>
      <c r="G185" s="149">
        <f t="shared" si="2"/>
        <v>2.8381374722838137E-2</v>
      </c>
      <c r="H185" s="137" t="s">
        <v>960</v>
      </c>
      <c r="I185" s="26">
        <v>-46</v>
      </c>
      <c r="J185" s="26" t="s">
        <v>1057</v>
      </c>
      <c r="K185" s="26" t="s">
        <v>910</v>
      </c>
      <c r="L185" s="141" t="s">
        <v>1072</v>
      </c>
      <c r="M185" s="150" t="s">
        <v>1133</v>
      </c>
      <c r="N185" s="141"/>
    </row>
    <row r="186" spans="1:14">
      <c r="A186" s="140">
        <v>35013000104</v>
      </c>
      <c r="B186" s="26">
        <v>0.16200000000000001</v>
      </c>
      <c r="C186" s="35">
        <v>3</v>
      </c>
      <c r="D186" s="26" t="s">
        <v>329</v>
      </c>
      <c r="E186" s="26">
        <v>141</v>
      </c>
      <c r="F186" s="136">
        <v>4969</v>
      </c>
      <c r="G186" s="149">
        <f t="shared" si="2"/>
        <v>2.837593077077883E-2</v>
      </c>
      <c r="H186" s="137" t="s">
        <v>955</v>
      </c>
      <c r="I186" s="26">
        <v>-48</v>
      </c>
      <c r="J186" s="26" t="s">
        <v>1057</v>
      </c>
      <c r="K186" s="26" t="s">
        <v>910</v>
      </c>
      <c r="L186" s="141" t="s">
        <v>1072</v>
      </c>
      <c r="M186" s="150" t="s">
        <v>1128</v>
      </c>
      <c r="N186" s="141"/>
    </row>
    <row r="187" spans="1:14">
      <c r="A187" s="49">
        <v>35001002100</v>
      </c>
      <c r="B187" s="26">
        <v>0.38800000000000001</v>
      </c>
      <c r="C187" s="35">
        <v>5</v>
      </c>
      <c r="D187" s="26" t="s">
        <v>333</v>
      </c>
      <c r="E187" s="26">
        <v>52</v>
      </c>
      <c r="F187" s="136">
        <v>1864</v>
      </c>
      <c r="G187" s="149">
        <f t="shared" si="2"/>
        <v>2.7896995708154508E-2</v>
      </c>
      <c r="H187" s="137" t="s">
        <v>925</v>
      </c>
      <c r="I187" s="26">
        <v>-8</v>
      </c>
      <c r="J187" s="26" t="s">
        <v>1021</v>
      </c>
      <c r="K187" s="26" t="s">
        <v>910</v>
      </c>
      <c r="L187" s="141" t="s">
        <v>1068</v>
      </c>
      <c r="M187" s="150" t="s">
        <v>1103</v>
      </c>
      <c r="N187" s="141"/>
    </row>
    <row r="188" spans="1:14">
      <c r="A188" s="139">
        <v>35001004502</v>
      </c>
      <c r="B188" s="26">
        <v>0.32700000000000001</v>
      </c>
      <c r="C188" s="35">
        <v>5</v>
      </c>
      <c r="D188" s="26" t="s">
        <v>333</v>
      </c>
      <c r="E188" s="26">
        <v>101</v>
      </c>
      <c r="F188" s="136">
        <v>3628</v>
      </c>
      <c r="G188" s="149">
        <f t="shared" si="2"/>
        <v>2.7839029768467475E-2</v>
      </c>
      <c r="H188" s="137" t="s">
        <v>934</v>
      </c>
      <c r="I188" s="26">
        <v>-14</v>
      </c>
      <c r="J188" s="26" t="s">
        <v>1021</v>
      </c>
      <c r="K188" s="26" t="s">
        <v>910</v>
      </c>
      <c r="L188" s="141" t="s">
        <v>1068</v>
      </c>
      <c r="M188" s="150" t="s">
        <v>1112</v>
      </c>
      <c r="N188" s="141"/>
    </row>
    <row r="189" spans="1:14">
      <c r="A189" s="140">
        <v>35013000900</v>
      </c>
      <c r="B189" s="26">
        <v>0.496</v>
      </c>
      <c r="C189" s="35">
        <v>6</v>
      </c>
      <c r="D189" s="26" t="s">
        <v>335</v>
      </c>
      <c r="E189" s="26">
        <v>200</v>
      </c>
      <c r="F189" s="136">
        <v>7212</v>
      </c>
      <c r="G189" s="149">
        <f t="shared" si="2"/>
        <v>2.7731558513588463E-2</v>
      </c>
      <c r="H189" s="137" t="s">
        <v>957</v>
      </c>
      <c r="I189" s="26">
        <v>-52</v>
      </c>
      <c r="J189" s="26" t="s">
        <v>1057</v>
      </c>
      <c r="K189" s="26" t="s">
        <v>910</v>
      </c>
      <c r="L189" s="141" t="s">
        <v>1072</v>
      </c>
      <c r="M189" s="150" t="s">
        <v>1130</v>
      </c>
      <c r="N189" s="141"/>
    </row>
    <row r="190" spans="1:14">
      <c r="A190" s="49">
        <v>35001002700</v>
      </c>
      <c r="B190" s="26">
        <v>0.22900000000000001</v>
      </c>
      <c r="C190" s="35">
        <v>4</v>
      </c>
      <c r="D190" s="26" t="s">
        <v>331</v>
      </c>
      <c r="E190" s="26">
        <v>101</v>
      </c>
      <c r="F190" s="136">
        <v>3645</v>
      </c>
      <c r="G190" s="149">
        <f t="shared" si="2"/>
        <v>2.7709190672153636E-2</v>
      </c>
      <c r="H190" s="137" t="s">
        <v>925</v>
      </c>
      <c r="I190" s="26">
        <v>-8</v>
      </c>
      <c r="J190" s="26" t="s">
        <v>1021</v>
      </c>
      <c r="K190" s="26" t="s">
        <v>910</v>
      </c>
      <c r="L190" s="141" t="s">
        <v>1068</v>
      </c>
      <c r="M190" s="150" t="s">
        <v>1103</v>
      </c>
      <c r="N190" s="141"/>
    </row>
    <row r="191" spans="1:14">
      <c r="A191" s="49">
        <v>35041000402</v>
      </c>
      <c r="B191" s="26">
        <v>0.17699999999999999</v>
      </c>
      <c r="C191" s="35">
        <v>3</v>
      </c>
      <c r="D191" s="26" t="s">
        <v>329</v>
      </c>
      <c r="E191" s="26">
        <v>99</v>
      </c>
      <c r="F191" s="136">
        <v>3615</v>
      </c>
      <c r="G191" s="149">
        <f t="shared" si="2"/>
        <v>2.7385892116182572E-2</v>
      </c>
      <c r="H191" s="137" t="s">
        <v>953</v>
      </c>
      <c r="I191" s="26">
        <v>-76</v>
      </c>
      <c r="J191" s="26" t="s">
        <v>1056</v>
      </c>
      <c r="K191" s="26" t="s">
        <v>1025</v>
      </c>
      <c r="L191" s="141" t="s">
        <v>1081</v>
      </c>
      <c r="M191" s="150" t="s">
        <v>1150</v>
      </c>
      <c r="N191" s="141"/>
    </row>
    <row r="192" spans="1:14">
      <c r="A192" s="49">
        <v>35061970101</v>
      </c>
      <c r="B192" s="26">
        <v>0.375</v>
      </c>
      <c r="C192" s="35">
        <v>5</v>
      </c>
      <c r="D192" s="26" t="s">
        <v>333</v>
      </c>
      <c r="E192" s="26">
        <v>130</v>
      </c>
      <c r="F192" s="136">
        <v>4755</v>
      </c>
      <c r="G192" s="149">
        <f t="shared" si="2"/>
        <v>2.7339642481598318E-2</v>
      </c>
      <c r="H192" s="137" t="s">
        <v>1017</v>
      </c>
      <c r="I192" s="137">
        <v>-107</v>
      </c>
      <c r="J192" s="26" t="s">
        <v>1045</v>
      </c>
      <c r="K192" s="26" t="s">
        <v>910</v>
      </c>
      <c r="L192" s="141" t="s">
        <v>1088</v>
      </c>
      <c r="M192" s="150" t="s">
        <v>1178</v>
      </c>
      <c r="N192" s="141"/>
    </row>
    <row r="193" spans="1:14">
      <c r="A193" s="139">
        <v>35045000205</v>
      </c>
      <c r="B193" s="26">
        <v>0.33500000000000002</v>
      </c>
      <c r="C193" s="35">
        <v>5</v>
      </c>
      <c r="D193" s="26" t="s">
        <v>333</v>
      </c>
      <c r="E193" s="26">
        <v>182</v>
      </c>
      <c r="F193" s="136">
        <v>6723</v>
      </c>
      <c r="G193" s="149">
        <f t="shared" si="2"/>
        <v>2.707124795478209E-2</v>
      </c>
      <c r="H193" s="137" t="s">
        <v>995</v>
      </c>
      <c r="I193" s="26">
        <v>-78</v>
      </c>
      <c r="J193" s="26" t="s">
        <v>1062</v>
      </c>
      <c r="K193" s="26" t="s">
        <v>910</v>
      </c>
      <c r="L193" s="141" t="s">
        <v>1083</v>
      </c>
      <c r="M193" s="150" t="s">
        <v>1159</v>
      </c>
      <c r="N193" s="141"/>
    </row>
    <row r="194" spans="1:14">
      <c r="A194" s="140">
        <v>35013000103</v>
      </c>
      <c r="B194" s="26">
        <v>0.375</v>
      </c>
      <c r="C194" s="35">
        <v>5</v>
      </c>
      <c r="D194" s="26" t="s">
        <v>333</v>
      </c>
      <c r="E194" s="26">
        <v>134</v>
      </c>
      <c r="F194" s="136">
        <v>5050</v>
      </c>
      <c r="G194" s="149">
        <f t="shared" ref="G194:G257" si="3">E194/F194</f>
        <v>2.6534653465346534E-2</v>
      </c>
      <c r="H194" s="137" t="s">
        <v>955</v>
      </c>
      <c r="I194" s="26">
        <v>-48</v>
      </c>
      <c r="J194" s="26" t="s">
        <v>1057</v>
      </c>
      <c r="K194" s="26" t="s">
        <v>910</v>
      </c>
      <c r="L194" s="141" t="s">
        <v>1072</v>
      </c>
      <c r="M194" s="150" t="s">
        <v>1128</v>
      </c>
      <c r="N194" s="141"/>
    </row>
    <row r="195" spans="1:14">
      <c r="A195" s="49">
        <v>35015001100</v>
      </c>
      <c r="B195" s="26">
        <v>0.21</v>
      </c>
      <c r="C195" s="35">
        <v>4</v>
      </c>
      <c r="D195" s="26" t="s">
        <v>331</v>
      </c>
      <c r="E195" s="26">
        <v>187</v>
      </c>
      <c r="F195" s="136">
        <v>7064</v>
      </c>
      <c r="G195" s="149">
        <f t="shared" si="3"/>
        <v>2.6472253680634203E-2</v>
      </c>
      <c r="H195" s="137" t="s">
        <v>967</v>
      </c>
      <c r="I195" s="26">
        <v>-54</v>
      </c>
      <c r="J195" s="26" t="s">
        <v>1031</v>
      </c>
      <c r="K195" s="26" t="s">
        <v>910</v>
      </c>
      <c r="L195" s="141" t="s">
        <v>1073</v>
      </c>
      <c r="M195" s="150" t="s">
        <v>1125</v>
      </c>
      <c r="N195" s="141"/>
    </row>
    <row r="196" spans="1:14">
      <c r="A196" s="138">
        <v>35001002000</v>
      </c>
      <c r="B196" s="26">
        <v>0.38200000000000001</v>
      </c>
      <c r="C196" s="35">
        <v>5</v>
      </c>
      <c r="D196" s="26" t="s">
        <v>333</v>
      </c>
      <c r="E196" s="26">
        <v>60</v>
      </c>
      <c r="F196" s="136">
        <v>2348</v>
      </c>
      <c r="G196" s="149">
        <f t="shared" si="3"/>
        <v>2.5553662691652469E-2</v>
      </c>
      <c r="H196" s="137" t="s">
        <v>925</v>
      </c>
      <c r="I196" s="26">
        <v>-8</v>
      </c>
      <c r="J196" s="26" t="s">
        <v>1021</v>
      </c>
      <c r="K196" s="26" t="s">
        <v>910</v>
      </c>
      <c r="L196" s="141" t="s">
        <v>1068</v>
      </c>
      <c r="M196" s="150" t="s">
        <v>1103</v>
      </c>
      <c r="N196" s="141"/>
    </row>
    <row r="197" spans="1:14">
      <c r="A197" s="138">
        <v>35001000714</v>
      </c>
      <c r="B197" s="26">
        <v>8.4000000000000005E-2</v>
      </c>
      <c r="C197" s="35">
        <v>2</v>
      </c>
      <c r="D197" s="26" t="s">
        <v>327</v>
      </c>
      <c r="E197" s="26">
        <v>122</v>
      </c>
      <c r="F197" s="136">
        <v>4784</v>
      </c>
      <c r="G197" s="149">
        <f t="shared" si="3"/>
        <v>2.5501672240802676E-2</v>
      </c>
      <c r="H197" s="137" t="s">
        <v>921</v>
      </c>
      <c r="I197" s="26">
        <v>-2</v>
      </c>
      <c r="J197" s="26" t="s">
        <v>1021</v>
      </c>
      <c r="K197" s="26" t="s">
        <v>910</v>
      </c>
      <c r="L197" s="141" t="s">
        <v>1068</v>
      </c>
      <c r="M197" s="150" t="s">
        <v>1099</v>
      </c>
      <c r="N197" s="141"/>
    </row>
    <row r="198" spans="1:14">
      <c r="A198" s="49">
        <v>35001003712</v>
      </c>
      <c r="B198" s="26">
        <v>0.17399999999999999</v>
      </c>
      <c r="C198" s="35">
        <v>3</v>
      </c>
      <c r="D198" s="26" t="s">
        <v>329</v>
      </c>
      <c r="E198" s="26">
        <v>129</v>
      </c>
      <c r="F198" s="136">
        <v>5084</v>
      </c>
      <c r="G198" s="149">
        <f t="shared" si="3"/>
        <v>2.5373721479150277E-2</v>
      </c>
      <c r="H198" s="137" t="s">
        <v>930</v>
      </c>
      <c r="I198" s="26">
        <v>-27</v>
      </c>
      <c r="J198" s="26" t="s">
        <v>1021</v>
      </c>
      <c r="K198" s="26" t="s">
        <v>910</v>
      </c>
      <c r="L198" s="141" t="s">
        <v>1068</v>
      </c>
      <c r="M198" s="150" t="s">
        <v>1108</v>
      </c>
      <c r="N198" s="141"/>
    </row>
    <row r="199" spans="1:14">
      <c r="A199" s="140">
        <v>35013000300</v>
      </c>
      <c r="B199" s="26">
        <v>0.20100000000000001</v>
      </c>
      <c r="C199" s="35">
        <v>4</v>
      </c>
      <c r="D199" s="26" t="s">
        <v>331</v>
      </c>
      <c r="E199" s="26">
        <v>96</v>
      </c>
      <c r="F199" s="136">
        <v>3802</v>
      </c>
      <c r="G199" s="149">
        <f t="shared" si="3"/>
        <v>2.5249868490268279E-2</v>
      </c>
      <c r="H199" s="137" t="s">
        <v>956</v>
      </c>
      <c r="I199" s="26">
        <v>-43</v>
      </c>
      <c r="J199" s="26" t="s">
        <v>1057</v>
      </c>
      <c r="K199" s="26" t="s">
        <v>910</v>
      </c>
      <c r="L199" s="141" t="s">
        <v>1072</v>
      </c>
      <c r="M199" s="150" t="s">
        <v>1129</v>
      </c>
      <c r="N199" s="141"/>
    </row>
    <row r="200" spans="1:14">
      <c r="A200" s="49">
        <v>35001000124</v>
      </c>
      <c r="B200" s="26">
        <v>0.158</v>
      </c>
      <c r="C200" s="35">
        <v>3</v>
      </c>
      <c r="D200" s="26" t="s">
        <v>329</v>
      </c>
      <c r="E200" s="26">
        <v>90</v>
      </c>
      <c r="F200" s="136">
        <v>3647</v>
      </c>
      <c r="G200" s="149">
        <f t="shared" si="3"/>
        <v>2.4677817384151358E-2</v>
      </c>
      <c r="H200" s="137" t="s">
        <v>916</v>
      </c>
      <c r="I200" s="26">
        <v>-21</v>
      </c>
      <c r="J200" s="26" t="s">
        <v>1021</v>
      </c>
      <c r="K200" s="26" t="s">
        <v>910</v>
      </c>
      <c r="L200" s="141" t="s">
        <v>1068</v>
      </c>
      <c r="M200" s="150" t="s">
        <v>1094</v>
      </c>
      <c r="N200" s="141"/>
    </row>
    <row r="201" spans="1:14">
      <c r="A201" s="139">
        <v>35051962402</v>
      </c>
      <c r="B201" s="26">
        <v>0.23100000000000001</v>
      </c>
      <c r="C201" s="35">
        <v>4</v>
      </c>
      <c r="D201" s="26" t="s">
        <v>331</v>
      </c>
      <c r="E201" s="26">
        <v>61</v>
      </c>
      <c r="F201" s="136">
        <v>2482</v>
      </c>
      <c r="G201" s="149">
        <f t="shared" si="3"/>
        <v>2.4576954069298954E-2</v>
      </c>
      <c r="H201" s="137" t="s">
        <v>945</v>
      </c>
      <c r="I201" s="137">
        <v>-101</v>
      </c>
      <c r="J201" s="26" t="s">
        <v>1024</v>
      </c>
      <c r="K201" s="26" t="s">
        <v>1025</v>
      </c>
      <c r="L201" s="141" t="s">
        <v>1047</v>
      </c>
      <c r="M201" s="150" t="s">
        <v>1100</v>
      </c>
      <c r="N201" s="141"/>
    </row>
    <row r="202" spans="1:14">
      <c r="A202" s="140">
        <v>35013000500</v>
      </c>
      <c r="B202" s="26">
        <v>0.27800000000000002</v>
      </c>
      <c r="C202" s="35">
        <v>4</v>
      </c>
      <c r="D202" s="26" t="s">
        <v>331</v>
      </c>
      <c r="E202" s="26">
        <v>73</v>
      </c>
      <c r="F202" s="136">
        <v>2973</v>
      </c>
      <c r="G202" s="149">
        <f t="shared" si="3"/>
        <v>2.4554322233434241E-2</v>
      </c>
      <c r="H202" s="137" t="s">
        <v>956</v>
      </c>
      <c r="I202" s="26">
        <v>-43</v>
      </c>
      <c r="J202" s="26" t="s">
        <v>1057</v>
      </c>
      <c r="K202" s="26" t="s">
        <v>910</v>
      </c>
      <c r="L202" s="141" t="s">
        <v>1072</v>
      </c>
      <c r="M202" s="150" t="s">
        <v>1129</v>
      </c>
      <c r="N202" s="141"/>
    </row>
    <row r="203" spans="1:14">
      <c r="A203" s="49">
        <v>35049001107</v>
      </c>
      <c r="B203" s="26">
        <v>7.1999999999999995E-2</v>
      </c>
      <c r="C203" s="35">
        <v>2</v>
      </c>
      <c r="D203" s="26" t="s">
        <v>327</v>
      </c>
      <c r="E203" s="26">
        <v>130</v>
      </c>
      <c r="F203" s="136">
        <v>5303</v>
      </c>
      <c r="G203" s="149">
        <f t="shared" si="3"/>
        <v>2.451442579671884E-2</v>
      </c>
      <c r="H203" s="137" t="s">
        <v>1006</v>
      </c>
      <c r="I203" s="26">
        <v>-97</v>
      </c>
      <c r="J203" s="26" t="s">
        <v>1064</v>
      </c>
      <c r="K203" s="26" t="s">
        <v>910</v>
      </c>
      <c r="L203" s="141" t="s">
        <v>1086</v>
      </c>
      <c r="M203" s="150" t="s">
        <v>1170</v>
      </c>
      <c r="N203" s="141"/>
    </row>
    <row r="204" spans="1:14">
      <c r="A204" s="49">
        <v>35025001100</v>
      </c>
      <c r="B204" s="26">
        <v>0.13800000000000001</v>
      </c>
      <c r="C204" s="35">
        <v>3</v>
      </c>
      <c r="D204" s="26" t="s">
        <v>329</v>
      </c>
      <c r="E204" s="26">
        <v>119</v>
      </c>
      <c r="F204" s="136">
        <v>4893</v>
      </c>
      <c r="G204" s="149">
        <f t="shared" si="3"/>
        <v>2.4320457796852647E-2</v>
      </c>
      <c r="H204" s="137" t="s">
        <v>973</v>
      </c>
      <c r="I204" s="26">
        <v>-59</v>
      </c>
      <c r="J204" s="26" t="s">
        <v>1033</v>
      </c>
      <c r="K204" s="26" t="s">
        <v>910</v>
      </c>
      <c r="L204" s="141" t="s">
        <v>1077</v>
      </c>
      <c r="M204" s="150" t="s">
        <v>1125</v>
      </c>
      <c r="N204" s="141"/>
    </row>
    <row r="205" spans="1:14">
      <c r="A205" s="49">
        <v>35001004749</v>
      </c>
      <c r="B205" s="26">
        <v>0.30099999999999999</v>
      </c>
      <c r="C205" s="35">
        <v>5</v>
      </c>
      <c r="D205" s="26" t="s">
        <v>333</v>
      </c>
      <c r="E205" s="26">
        <v>106</v>
      </c>
      <c r="F205" s="136">
        <v>4410</v>
      </c>
      <c r="G205" s="149">
        <f t="shared" si="3"/>
        <v>2.4036281179138322E-2</v>
      </c>
      <c r="H205" s="137" t="s">
        <v>943</v>
      </c>
      <c r="I205" s="26">
        <v>-17</v>
      </c>
      <c r="J205" s="26" t="s">
        <v>1021</v>
      </c>
      <c r="K205" s="26" t="s">
        <v>910</v>
      </c>
      <c r="L205" s="141" t="s">
        <v>1068</v>
      </c>
      <c r="M205" s="150" t="s">
        <v>1121</v>
      </c>
      <c r="N205" s="141"/>
    </row>
    <row r="206" spans="1:14">
      <c r="A206" s="140">
        <v>35013000102</v>
      </c>
      <c r="B206" s="26">
        <v>0.221</v>
      </c>
      <c r="C206" s="35">
        <v>4</v>
      </c>
      <c r="D206" s="26" t="s">
        <v>331</v>
      </c>
      <c r="E206" s="26">
        <v>98</v>
      </c>
      <c r="F206" s="136">
        <v>4082</v>
      </c>
      <c r="G206" s="149">
        <f t="shared" si="3"/>
        <v>2.4007839294463498E-2</v>
      </c>
      <c r="H206" s="137" t="s">
        <v>955</v>
      </c>
      <c r="I206" s="26">
        <v>-48</v>
      </c>
      <c r="J206" s="26" t="s">
        <v>1057</v>
      </c>
      <c r="K206" s="26" t="s">
        <v>910</v>
      </c>
      <c r="L206" s="141" t="s">
        <v>1072</v>
      </c>
      <c r="M206" s="150" t="s">
        <v>1128</v>
      </c>
      <c r="N206" s="141"/>
    </row>
    <row r="207" spans="1:14">
      <c r="A207" s="139">
        <v>35043011000</v>
      </c>
      <c r="B207" s="26">
        <v>0.19800000000000001</v>
      </c>
      <c r="C207" s="35">
        <v>3</v>
      </c>
      <c r="D207" s="26" t="s">
        <v>329</v>
      </c>
      <c r="E207" s="26">
        <v>52</v>
      </c>
      <c r="F207" s="136">
        <v>2167</v>
      </c>
      <c r="G207" s="149">
        <f t="shared" si="3"/>
        <v>2.3996308260267652E-2</v>
      </c>
      <c r="H207" s="137" t="s">
        <v>994</v>
      </c>
      <c r="I207" s="26">
        <v>-90</v>
      </c>
      <c r="J207" s="26" t="s">
        <v>1038</v>
      </c>
      <c r="K207" s="26" t="s">
        <v>910</v>
      </c>
      <c r="L207" s="141" t="s">
        <v>1082</v>
      </c>
      <c r="M207" s="150" t="s">
        <v>1158</v>
      </c>
      <c r="N207" s="141"/>
    </row>
    <row r="208" spans="1:14">
      <c r="A208" s="49">
        <v>35001002500</v>
      </c>
      <c r="B208" s="26">
        <v>0.36199999999999999</v>
      </c>
      <c r="C208" s="35">
        <v>5</v>
      </c>
      <c r="D208" s="26" t="s">
        <v>333</v>
      </c>
      <c r="E208" s="26">
        <v>58</v>
      </c>
      <c r="F208" s="136">
        <v>2419</v>
      </c>
      <c r="G208" s="149">
        <f t="shared" si="3"/>
        <v>2.3976849937990905E-2</v>
      </c>
      <c r="H208" s="137" t="s">
        <v>925</v>
      </c>
      <c r="I208" s="26">
        <v>-8</v>
      </c>
      <c r="J208" s="26" t="s">
        <v>1021</v>
      </c>
      <c r="K208" s="26" t="s">
        <v>910</v>
      </c>
      <c r="L208" s="141" t="s">
        <v>1068</v>
      </c>
      <c r="M208" s="150" t="s">
        <v>1103</v>
      </c>
      <c r="N208" s="141"/>
    </row>
    <row r="209" spans="1:14">
      <c r="A209" s="49">
        <v>35061970901</v>
      </c>
      <c r="B209" s="26">
        <v>0.20300000000000001</v>
      </c>
      <c r="C209" s="35">
        <v>4</v>
      </c>
      <c r="D209" s="26" t="s">
        <v>331</v>
      </c>
      <c r="E209" s="26">
        <v>110</v>
      </c>
      <c r="F209" s="136">
        <v>4602</v>
      </c>
      <c r="G209" s="149">
        <f t="shared" si="3"/>
        <v>2.3902651021295088E-2</v>
      </c>
      <c r="H209" s="137" t="s">
        <v>1020</v>
      </c>
      <c r="I209" s="137">
        <v>-109</v>
      </c>
      <c r="J209" s="26" t="s">
        <v>1045</v>
      </c>
      <c r="K209" s="26" t="s">
        <v>910</v>
      </c>
      <c r="L209" s="141" t="s">
        <v>1088</v>
      </c>
      <c r="M209" s="150" t="s">
        <v>1181</v>
      </c>
      <c r="N209" s="141"/>
    </row>
    <row r="210" spans="1:14">
      <c r="A210" s="139">
        <v>35049010314</v>
      </c>
      <c r="B210" s="26">
        <v>0.10100000000000001</v>
      </c>
      <c r="C210" s="35">
        <v>3</v>
      </c>
      <c r="D210" s="26" t="s">
        <v>329</v>
      </c>
      <c r="E210" s="26">
        <v>40</v>
      </c>
      <c r="F210" s="136">
        <v>1690</v>
      </c>
      <c r="G210" s="149">
        <f t="shared" si="3"/>
        <v>2.3668639053254437E-2</v>
      </c>
      <c r="H210" s="137" t="s">
        <v>1006</v>
      </c>
      <c r="I210" s="26">
        <v>-97</v>
      </c>
      <c r="J210" s="26" t="s">
        <v>1064</v>
      </c>
      <c r="K210" s="26" t="s">
        <v>910</v>
      </c>
      <c r="L210" s="141" t="s">
        <v>1086</v>
      </c>
      <c r="M210" s="150" t="s">
        <v>1170</v>
      </c>
      <c r="N210" s="141"/>
    </row>
    <row r="211" spans="1:14">
      <c r="A211" s="140">
        <v>35013001103</v>
      </c>
      <c r="B211" s="26">
        <v>0.17699999999999999</v>
      </c>
      <c r="C211" s="35">
        <v>3</v>
      </c>
      <c r="D211" s="26" t="s">
        <v>329</v>
      </c>
      <c r="E211" s="26">
        <v>99</v>
      </c>
      <c r="F211" s="136">
        <v>4189</v>
      </c>
      <c r="G211" s="149">
        <f t="shared" si="3"/>
        <v>2.3633325375984723E-2</v>
      </c>
      <c r="H211" s="137" t="s">
        <v>958</v>
      </c>
      <c r="I211" s="26">
        <v>-47</v>
      </c>
      <c r="J211" s="26" t="s">
        <v>1057</v>
      </c>
      <c r="K211" s="26" t="s">
        <v>910</v>
      </c>
      <c r="L211" s="141" t="s">
        <v>1072</v>
      </c>
      <c r="M211" s="150" t="s">
        <v>1131</v>
      </c>
      <c r="N211" s="141"/>
    </row>
    <row r="212" spans="1:14">
      <c r="A212" s="139">
        <v>35055952700</v>
      </c>
      <c r="B212" s="26">
        <v>0.218</v>
      </c>
      <c r="C212" s="35">
        <v>4</v>
      </c>
      <c r="D212" s="26" t="s">
        <v>331</v>
      </c>
      <c r="E212" s="26">
        <v>144</v>
      </c>
      <c r="F212" s="136">
        <v>6144</v>
      </c>
      <c r="G212" s="149">
        <f t="shared" si="3"/>
        <v>2.34375E-2</v>
      </c>
      <c r="H212" s="137" t="s">
        <v>1014</v>
      </c>
      <c r="I212" s="137">
        <v>-105</v>
      </c>
      <c r="J212" s="26" t="s">
        <v>1043</v>
      </c>
      <c r="K212" s="26" t="s">
        <v>910</v>
      </c>
      <c r="L212" s="141" t="s">
        <v>1087</v>
      </c>
      <c r="M212" s="150" t="s">
        <v>1176</v>
      </c>
      <c r="N212" s="141"/>
    </row>
    <row r="213" spans="1:14">
      <c r="A213" s="49">
        <v>35043010722</v>
      </c>
      <c r="B213" s="26">
        <v>0.121</v>
      </c>
      <c r="C213" s="35">
        <v>3</v>
      </c>
      <c r="D213" s="26" t="s">
        <v>329</v>
      </c>
      <c r="E213" s="26">
        <v>132</v>
      </c>
      <c r="F213" s="136">
        <v>5639</v>
      </c>
      <c r="G213" s="149">
        <f t="shared" si="3"/>
        <v>2.3408405745699593E-2</v>
      </c>
      <c r="H213" s="137" t="s">
        <v>991</v>
      </c>
      <c r="I213" s="26">
        <v>-86</v>
      </c>
      <c r="J213" s="26" t="s">
        <v>1038</v>
      </c>
      <c r="K213" s="26" t="s">
        <v>910</v>
      </c>
      <c r="L213" s="141" t="s">
        <v>1082</v>
      </c>
      <c r="M213" s="150" t="s">
        <v>1155</v>
      </c>
      <c r="N213" s="141"/>
    </row>
    <row r="214" spans="1:14">
      <c r="A214" s="139">
        <v>35045000401</v>
      </c>
      <c r="B214" s="26">
        <v>0.19700000000000001</v>
      </c>
      <c r="C214" s="35">
        <v>3</v>
      </c>
      <c r="D214" s="26" t="s">
        <v>329</v>
      </c>
      <c r="E214" s="26">
        <v>122</v>
      </c>
      <c r="F214" s="136">
        <v>5260</v>
      </c>
      <c r="G214" s="149">
        <f t="shared" si="3"/>
        <v>2.3193916349809884E-2</v>
      </c>
      <c r="H214" s="137" t="s">
        <v>997</v>
      </c>
      <c r="I214" s="26">
        <v>-79</v>
      </c>
      <c r="J214" s="26" t="s">
        <v>1062</v>
      </c>
      <c r="K214" s="26" t="s">
        <v>910</v>
      </c>
      <c r="L214" s="141" t="s">
        <v>1083</v>
      </c>
      <c r="M214" s="150" t="s">
        <v>1161</v>
      </c>
      <c r="N214" s="141"/>
    </row>
    <row r="215" spans="1:14">
      <c r="A215" s="138">
        <v>35001001400</v>
      </c>
      <c r="B215" s="26">
        <v>0.35399999999999998</v>
      </c>
      <c r="C215" s="35">
        <v>5</v>
      </c>
      <c r="D215" s="26" t="s">
        <v>333</v>
      </c>
      <c r="E215" s="26">
        <v>74</v>
      </c>
      <c r="F215" s="136">
        <v>3223</v>
      </c>
      <c r="G215" s="149">
        <f t="shared" si="3"/>
        <v>2.2959975178405211E-2</v>
      </c>
      <c r="H215" s="137" t="s">
        <v>925</v>
      </c>
      <c r="I215" s="26">
        <v>-8</v>
      </c>
      <c r="J215" s="26" t="s">
        <v>1021</v>
      </c>
      <c r="K215" s="26" t="s">
        <v>910</v>
      </c>
      <c r="L215" s="141" t="s">
        <v>1068</v>
      </c>
      <c r="M215" s="150" t="s">
        <v>1103</v>
      </c>
      <c r="N215" s="141"/>
    </row>
    <row r="216" spans="1:14">
      <c r="A216" s="139">
        <v>35045000100</v>
      </c>
      <c r="B216" s="26">
        <v>0.311</v>
      </c>
      <c r="C216" s="35">
        <v>5</v>
      </c>
      <c r="D216" s="26" t="s">
        <v>333</v>
      </c>
      <c r="E216" s="26">
        <v>117</v>
      </c>
      <c r="F216" s="136">
        <v>5106</v>
      </c>
      <c r="G216" s="149">
        <f t="shared" si="3"/>
        <v>2.2914218566392478E-2</v>
      </c>
      <c r="H216" s="137" t="s">
        <v>995</v>
      </c>
      <c r="I216" s="26">
        <v>-78</v>
      </c>
      <c r="J216" s="26" t="s">
        <v>1062</v>
      </c>
      <c r="K216" s="26" t="s">
        <v>910</v>
      </c>
      <c r="L216" s="141" t="s">
        <v>1083</v>
      </c>
      <c r="M216" s="150" t="s">
        <v>1159</v>
      </c>
      <c r="N216" s="141"/>
    </row>
    <row r="217" spans="1:14">
      <c r="A217" s="139">
        <v>35001004602</v>
      </c>
      <c r="B217" s="26">
        <v>0.18099999999999999</v>
      </c>
      <c r="C217" s="35">
        <v>3</v>
      </c>
      <c r="D217" s="26" t="s">
        <v>329</v>
      </c>
      <c r="E217" s="26">
        <v>102</v>
      </c>
      <c r="F217" s="136">
        <v>4457</v>
      </c>
      <c r="G217" s="149">
        <f t="shared" si="3"/>
        <v>2.288534888938748E-2</v>
      </c>
      <c r="H217" s="137" t="s">
        <v>935</v>
      </c>
      <c r="I217" s="26">
        <v>-10</v>
      </c>
      <c r="J217" s="26" t="s">
        <v>1021</v>
      </c>
      <c r="K217" s="26" t="s">
        <v>910</v>
      </c>
      <c r="L217" s="141" t="s">
        <v>1068</v>
      </c>
      <c r="M217" s="150" t="s">
        <v>1113</v>
      </c>
      <c r="N217" s="141"/>
    </row>
    <row r="218" spans="1:14">
      <c r="A218" s="49">
        <v>35045943201</v>
      </c>
      <c r="B218" s="26">
        <v>0.36</v>
      </c>
      <c r="C218" s="35">
        <v>5</v>
      </c>
      <c r="D218" s="26" t="s">
        <v>333</v>
      </c>
      <c r="E218" s="26">
        <v>130</v>
      </c>
      <c r="F218" s="136">
        <v>5685</v>
      </c>
      <c r="G218" s="149">
        <f t="shared" si="3"/>
        <v>2.2867194371152155E-2</v>
      </c>
      <c r="H218" s="137" t="s">
        <v>999</v>
      </c>
      <c r="I218" s="26">
        <v>-82</v>
      </c>
      <c r="J218" s="26" t="s">
        <v>1062</v>
      </c>
      <c r="K218" s="26" t="s">
        <v>910</v>
      </c>
      <c r="L218" s="141" t="s">
        <v>1083</v>
      </c>
      <c r="M218" s="150" t="s">
        <v>1163</v>
      </c>
      <c r="N218" s="141"/>
    </row>
    <row r="219" spans="1:14">
      <c r="A219" s="138">
        <v>35001000904</v>
      </c>
      <c r="B219" s="26">
        <v>0.27300000000000002</v>
      </c>
      <c r="C219" s="35">
        <v>4</v>
      </c>
      <c r="D219" s="26" t="s">
        <v>331</v>
      </c>
      <c r="E219" s="26">
        <v>100</v>
      </c>
      <c r="F219" s="136">
        <v>4380</v>
      </c>
      <c r="G219" s="149">
        <f t="shared" si="3"/>
        <v>2.2831050228310501E-2</v>
      </c>
      <c r="H219" s="137" t="s">
        <v>920</v>
      </c>
      <c r="I219" s="26">
        <v>-1</v>
      </c>
      <c r="J219" s="26" t="s">
        <v>1021</v>
      </c>
      <c r="K219" s="26" t="s">
        <v>910</v>
      </c>
      <c r="L219" s="141" t="s">
        <v>1068</v>
      </c>
      <c r="M219" s="150" t="s">
        <v>1098</v>
      </c>
      <c r="N219" s="141"/>
    </row>
    <row r="220" spans="1:14">
      <c r="A220" s="49">
        <v>35006974202</v>
      </c>
      <c r="B220" s="26">
        <v>0.21299999999999999</v>
      </c>
      <c r="C220" s="35">
        <v>4</v>
      </c>
      <c r="D220" s="26" t="s">
        <v>331</v>
      </c>
      <c r="E220" s="26">
        <v>67</v>
      </c>
      <c r="F220" s="136">
        <v>2949</v>
      </c>
      <c r="G220" s="149">
        <f t="shared" si="3"/>
        <v>2.2719565954560868E-2</v>
      </c>
      <c r="H220" s="137" t="s">
        <v>949</v>
      </c>
      <c r="I220" s="26">
        <v>-38</v>
      </c>
      <c r="J220" s="26" t="s">
        <v>1027</v>
      </c>
      <c r="K220" s="26" t="s">
        <v>910</v>
      </c>
      <c r="L220" s="141" t="s">
        <v>1048</v>
      </c>
      <c r="M220" s="150" t="s">
        <v>1100</v>
      </c>
      <c r="N220" s="141"/>
    </row>
    <row r="221" spans="1:14">
      <c r="A221" s="138">
        <v>35001000903</v>
      </c>
      <c r="B221" s="26">
        <v>0.438</v>
      </c>
      <c r="C221" s="35">
        <v>6</v>
      </c>
      <c r="D221" s="26" t="s">
        <v>335</v>
      </c>
      <c r="E221" s="26">
        <v>140</v>
      </c>
      <c r="F221" s="136">
        <v>6165</v>
      </c>
      <c r="G221" s="149">
        <f t="shared" si="3"/>
        <v>2.2708840227088401E-2</v>
      </c>
      <c r="H221" s="137" t="s">
        <v>920</v>
      </c>
      <c r="I221" s="26">
        <v>-1</v>
      </c>
      <c r="J221" s="26" t="s">
        <v>1021</v>
      </c>
      <c r="K221" s="26" t="s">
        <v>910</v>
      </c>
      <c r="L221" s="141" t="s">
        <v>1068</v>
      </c>
      <c r="M221" s="150" t="s">
        <v>1098</v>
      </c>
      <c r="N221" s="141"/>
    </row>
    <row r="222" spans="1:14">
      <c r="A222" s="49">
        <v>35061971300</v>
      </c>
      <c r="B222" s="26">
        <v>0.22800000000000001</v>
      </c>
      <c r="C222" s="35">
        <v>4</v>
      </c>
      <c r="D222" s="26" t="s">
        <v>331</v>
      </c>
      <c r="E222" s="26">
        <v>46</v>
      </c>
      <c r="F222" s="136">
        <v>2026</v>
      </c>
      <c r="G222" s="149">
        <f t="shared" si="3"/>
        <v>2.2704837117472853E-2</v>
      </c>
      <c r="H222" s="137" t="s">
        <v>1020</v>
      </c>
      <c r="I222" s="137">
        <v>-109</v>
      </c>
      <c r="J222" s="26" t="s">
        <v>1045</v>
      </c>
      <c r="K222" s="26" t="s">
        <v>910</v>
      </c>
      <c r="L222" s="141" t="s">
        <v>1088</v>
      </c>
      <c r="M222" s="150" t="s">
        <v>1181</v>
      </c>
      <c r="N222" s="141"/>
    </row>
    <row r="223" spans="1:14">
      <c r="A223" s="49">
        <v>35001004751</v>
      </c>
      <c r="B223" s="26">
        <v>6.2E-2</v>
      </c>
      <c r="C223" s="35">
        <v>2</v>
      </c>
      <c r="D223" s="26" t="s">
        <v>327</v>
      </c>
      <c r="E223" s="26">
        <v>62</v>
      </c>
      <c r="F223" s="136">
        <v>2734</v>
      </c>
      <c r="G223" s="149">
        <f t="shared" si="3"/>
        <v>2.2677395757132408E-2</v>
      </c>
      <c r="H223" s="137" t="s">
        <v>939</v>
      </c>
      <c r="I223" s="26">
        <v>-34</v>
      </c>
      <c r="J223" s="26" t="s">
        <v>1021</v>
      </c>
      <c r="K223" s="26" t="s">
        <v>910</v>
      </c>
      <c r="L223" s="141" t="s">
        <v>1068</v>
      </c>
      <c r="M223" s="150" t="s">
        <v>1117</v>
      </c>
      <c r="N223" s="141"/>
    </row>
    <row r="224" spans="1:14">
      <c r="A224" s="49">
        <v>35006974400</v>
      </c>
      <c r="B224" s="26">
        <v>0.22</v>
      </c>
      <c r="C224" s="35">
        <v>4</v>
      </c>
      <c r="D224" s="26" t="s">
        <v>331</v>
      </c>
      <c r="E224" s="26">
        <v>74</v>
      </c>
      <c r="F224" s="136">
        <v>3269</v>
      </c>
      <c r="G224" s="149">
        <f t="shared" si="3"/>
        <v>2.2636892015907004E-2</v>
      </c>
      <c r="H224" s="137" t="s">
        <v>949</v>
      </c>
      <c r="I224" s="26">
        <v>-38</v>
      </c>
      <c r="J224" s="26" t="s">
        <v>1027</v>
      </c>
      <c r="K224" s="26" t="s">
        <v>910</v>
      </c>
      <c r="L224" s="141" t="s">
        <v>1048</v>
      </c>
      <c r="M224" s="150" t="s">
        <v>1100</v>
      </c>
      <c r="N224" s="141"/>
    </row>
    <row r="225" spans="1:14">
      <c r="A225" s="49">
        <v>35001000208</v>
      </c>
      <c r="B225" s="26">
        <v>0.23899999999999999</v>
      </c>
      <c r="C225" s="35">
        <v>4</v>
      </c>
      <c r="D225" s="26" t="s">
        <v>331</v>
      </c>
      <c r="E225" s="26">
        <v>63</v>
      </c>
      <c r="F225" s="136">
        <v>2796</v>
      </c>
      <c r="G225" s="149">
        <f t="shared" si="3"/>
        <v>2.2532188841201718E-2</v>
      </c>
      <c r="H225" s="137" t="s">
        <v>917</v>
      </c>
      <c r="I225" s="26">
        <v>-20</v>
      </c>
      <c r="J225" s="26" t="s">
        <v>1021</v>
      </c>
      <c r="K225" s="26" t="s">
        <v>910</v>
      </c>
      <c r="L225" s="141" t="s">
        <v>1068</v>
      </c>
      <c r="M225" s="150" t="s">
        <v>1095</v>
      </c>
      <c r="N225" s="141"/>
    </row>
    <row r="226" spans="1:14">
      <c r="A226" s="138">
        <v>35001001500</v>
      </c>
      <c r="B226" s="26">
        <v>0.22500000000000001</v>
      </c>
      <c r="C226" s="35">
        <v>4</v>
      </c>
      <c r="D226" s="26" t="s">
        <v>331</v>
      </c>
      <c r="E226" s="26">
        <v>61</v>
      </c>
      <c r="F226" s="136">
        <v>2708</v>
      </c>
      <c r="G226" s="149">
        <f t="shared" si="3"/>
        <v>2.2525849335302807E-2</v>
      </c>
      <c r="H226" s="137" t="s">
        <v>925</v>
      </c>
      <c r="I226" s="26">
        <v>-8</v>
      </c>
      <c r="J226" s="26" t="s">
        <v>1021</v>
      </c>
      <c r="K226" s="26" t="s">
        <v>910</v>
      </c>
      <c r="L226" s="141" t="s">
        <v>1068</v>
      </c>
      <c r="M226" s="150" t="s">
        <v>1103</v>
      </c>
      <c r="N226" s="141"/>
    </row>
    <row r="227" spans="1:14">
      <c r="A227" s="49">
        <v>35015000900</v>
      </c>
      <c r="B227" s="26">
        <v>0.123</v>
      </c>
      <c r="C227" s="35">
        <v>3</v>
      </c>
      <c r="D227" s="26" t="s">
        <v>329</v>
      </c>
      <c r="E227" s="26">
        <v>119</v>
      </c>
      <c r="F227" s="136">
        <v>5288</v>
      </c>
      <c r="G227" s="149">
        <f t="shared" si="3"/>
        <v>2.2503782148260213E-2</v>
      </c>
      <c r="H227" s="137" t="s">
        <v>967</v>
      </c>
      <c r="I227" s="26">
        <v>-54</v>
      </c>
      <c r="J227" s="26" t="s">
        <v>1031</v>
      </c>
      <c r="K227" s="26" t="s">
        <v>910</v>
      </c>
      <c r="L227" s="141" t="s">
        <v>1073</v>
      </c>
      <c r="M227" s="150" t="s">
        <v>1125</v>
      </c>
      <c r="N227" s="141"/>
    </row>
    <row r="228" spans="1:14">
      <c r="A228" s="49">
        <v>35043010716</v>
      </c>
      <c r="B228" s="26">
        <v>0.14099999999999999</v>
      </c>
      <c r="C228" s="35">
        <v>3</v>
      </c>
      <c r="D228" s="26" t="s">
        <v>329</v>
      </c>
      <c r="E228" s="26">
        <v>141</v>
      </c>
      <c r="F228" s="136">
        <v>6268</v>
      </c>
      <c r="G228" s="149">
        <f t="shared" si="3"/>
        <v>2.2495213784301211E-2</v>
      </c>
      <c r="H228" s="137" t="s">
        <v>992</v>
      </c>
      <c r="I228" s="26">
        <v>-85</v>
      </c>
      <c r="J228" s="26" t="s">
        <v>1038</v>
      </c>
      <c r="K228" s="26" t="s">
        <v>910</v>
      </c>
      <c r="L228" s="141" t="s">
        <v>1082</v>
      </c>
      <c r="M228" s="150" t="s">
        <v>1156</v>
      </c>
      <c r="N228" s="141"/>
    </row>
    <row r="229" spans="1:14">
      <c r="A229" s="138">
        <v>35001000601</v>
      </c>
      <c r="B229" s="26">
        <v>0.17</v>
      </c>
      <c r="C229" s="35">
        <v>3</v>
      </c>
      <c r="D229" s="26" t="s">
        <v>329</v>
      </c>
      <c r="E229" s="26">
        <v>86</v>
      </c>
      <c r="F229" s="136">
        <v>3857</v>
      </c>
      <c r="G229" s="149">
        <f t="shared" si="3"/>
        <v>2.2297122115633911E-2</v>
      </c>
      <c r="H229" s="137" t="s">
        <v>916</v>
      </c>
      <c r="I229" s="26">
        <v>-21</v>
      </c>
      <c r="J229" s="26" t="s">
        <v>1021</v>
      </c>
      <c r="K229" s="26" t="s">
        <v>910</v>
      </c>
      <c r="L229" s="141" t="s">
        <v>1068</v>
      </c>
      <c r="M229" s="150" t="s">
        <v>1094</v>
      </c>
      <c r="N229" s="141"/>
    </row>
    <row r="230" spans="1:14">
      <c r="A230" s="49">
        <v>35049001002</v>
      </c>
      <c r="B230" s="26">
        <v>0.23100000000000001</v>
      </c>
      <c r="C230" s="35">
        <v>4</v>
      </c>
      <c r="D230" s="26" t="s">
        <v>331</v>
      </c>
      <c r="E230" s="26">
        <v>81</v>
      </c>
      <c r="F230" s="136">
        <v>3637</v>
      </c>
      <c r="G230" s="149">
        <f t="shared" si="3"/>
        <v>2.2271102557052516E-2</v>
      </c>
      <c r="H230" s="137" t="s">
        <v>1005</v>
      </c>
      <c r="I230" s="26">
        <v>-95</v>
      </c>
      <c r="J230" s="26" t="s">
        <v>1064</v>
      </c>
      <c r="K230" s="26" t="s">
        <v>910</v>
      </c>
      <c r="L230" s="141" t="s">
        <v>1086</v>
      </c>
      <c r="M230" s="150" t="s">
        <v>1169</v>
      </c>
      <c r="N230" s="141"/>
    </row>
    <row r="231" spans="1:14">
      <c r="A231" s="139">
        <v>35049940900</v>
      </c>
      <c r="B231" s="26">
        <v>0.32800000000000001</v>
      </c>
      <c r="C231" s="35">
        <v>5</v>
      </c>
      <c r="D231" s="26" t="s">
        <v>333</v>
      </c>
      <c r="E231" s="26">
        <v>72</v>
      </c>
      <c r="F231" s="136">
        <v>3237</v>
      </c>
      <c r="G231" s="149">
        <f t="shared" si="3"/>
        <v>2.2242817423540315E-2</v>
      </c>
      <c r="H231" s="137" t="s">
        <v>1009</v>
      </c>
      <c r="I231" s="26">
        <v>-94</v>
      </c>
      <c r="J231" s="26" t="s">
        <v>1064</v>
      </c>
      <c r="K231" s="26" t="s">
        <v>910</v>
      </c>
      <c r="L231" s="141" t="s">
        <v>1086</v>
      </c>
      <c r="M231" s="150" t="s">
        <v>1173</v>
      </c>
      <c r="N231" s="141"/>
    </row>
    <row r="232" spans="1:14">
      <c r="A232" s="140">
        <v>35009000900</v>
      </c>
      <c r="B232" s="26">
        <v>6.7000000000000004E-2</v>
      </c>
      <c r="C232" s="35">
        <v>2</v>
      </c>
      <c r="D232" s="26" t="s">
        <v>327</v>
      </c>
      <c r="E232" s="26">
        <v>56</v>
      </c>
      <c r="F232" s="136">
        <v>2520</v>
      </c>
      <c r="G232" s="149">
        <f t="shared" si="3"/>
        <v>2.2222222222222223E-2</v>
      </c>
      <c r="H232" s="137" t="s">
        <v>922</v>
      </c>
      <c r="I232" s="26">
        <v>-9</v>
      </c>
      <c r="J232" s="26" t="s">
        <v>1022</v>
      </c>
      <c r="K232" s="26" t="s">
        <v>1023</v>
      </c>
      <c r="L232" s="141" t="s">
        <v>1046</v>
      </c>
      <c r="M232" s="150" t="s">
        <v>1100</v>
      </c>
      <c r="N232" s="141"/>
    </row>
    <row r="233" spans="1:14">
      <c r="A233" s="139">
        <v>35001003731</v>
      </c>
      <c r="B233" s="26">
        <v>4.1000000000000002E-2</v>
      </c>
      <c r="C233" s="35">
        <v>1</v>
      </c>
      <c r="D233" s="26" t="s">
        <v>325</v>
      </c>
      <c r="E233" s="26">
        <v>80</v>
      </c>
      <c r="F233" s="136">
        <v>3606</v>
      </c>
      <c r="G233" s="149">
        <f t="shared" si="3"/>
        <v>2.2185246810870772E-2</v>
      </c>
      <c r="H233" s="137" t="s">
        <v>930</v>
      </c>
      <c r="I233" s="26">
        <v>-27</v>
      </c>
      <c r="J233" s="26" t="s">
        <v>1021</v>
      </c>
      <c r="K233" s="26" t="s">
        <v>910</v>
      </c>
      <c r="L233" s="141" t="s">
        <v>1068</v>
      </c>
      <c r="M233" s="150" t="s">
        <v>1108</v>
      </c>
      <c r="N233" s="141"/>
    </row>
    <row r="234" spans="1:14">
      <c r="A234" s="139">
        <v>35055940100</v>
      </c>
      <c r="B234" s="26">
        <v>0.17399999999999999</v>
      </c>
      <c r="C234" s="35">
        <v>3</v>
      </c>
      <c r="D234" s="26" t="s">
        <v>329</v>
      </c>
      <c r="E234" s="26">
        <v>170</v>
      </c>
      <c r="F234" s="136">
        <v>7707</v>
      </c>
      <c r="G234" s="149">
        <f t="shared" si="3"/>
        <v>2.205786946931361E-2</v>
      </c>
      <c r="H234" s="137" t="s">
        <v>1014</v>
      </c>
      <c r="I234" s="137">
        <v>-105</v>
      </c>
      <c r="J234" s="26" t="s">
        <v>1043</v>
      </c>
      <c r="K234" s="26" t="s">
        <v>910</v>
      </c>
      <c r="L234" s="141" t="s">
        <v>1087</v>
      </c>
      <c r="M234" s="150" t="s">
        <v>1176</v>
      </c>
      <c r="N234" s="141"/>
    </row>
    <row r="235" spans="1:14">
      <c r="A235" s="139">
        <v>35043940500</v>
      </c>
      <c r="B235" s="26">
        <v>0.23899999999999999</v>
      </c>
      <c r="C235" s="35">
        <v>4</v>
      </c>
      <c r="D235" s="26" t="s">
        <v>331</v>
      </c>
      <c r="E235" s="26">
        <v>105</v>
      </c>
      <c r="F235" s="136">
        <v>4766</v>
      </c>
      <c r="G235" s="149">
        <f t="shared" si="3"/>
        <v>2.2031053294167015E-2</v>
      </c>
      <c r="H235" s="137" t="s">
        <v>987</v>
      </c>
      <c r="I235" s="26">
        <v>-88</v>
      </c>
      <c r="J235" s="26" t="s">
        <v>1038</v>
      </c>
      <c r="K235" s="26" t="s">
        <v>910</v>
      </c>
      <c r="L235" s="141" t="s">
        <v>1082</v>
      </c>
      <c r="M235" s="150" t="s">
        <v>1151</v>
      </c>
      <c r="N235" s="141"/>
    </row>
    <row r="236" spans="1:14">
      <c r="A236" s="49">
        <v>35001004743</v>
      </c>
      <c r="B236" s="26">
        <v>5.5E-2</v>
      </c>
      <c r="C236" s="35">
        <v>2</v>
      </c>
      <c r="D236" s="26" t="s">
        <v>327</v>
      </c>
      <c r="E236" s="26">
        <v>70</v>
      </c>
      <c r="F236" s="136">
        <v>3200</v>
      </c>
      <c r="G236" s="149">
        <f t="shared" si="3"/>
        <v>2.1874999999999999E-2</v>
      </c>
      <c r="H236" s="137" t="s">
        <v>943</v>
      </c>
      <c r="I236" s="26">
        <v>-17</v>
      </c>
      <c r="J236" s="26" t="s">
        <v>1021</v>
      </c>
      <c r="K236" s="26" t="s">
        <v>910</v>
      </c>
      <c r="L236" s="141" t="s">
        <v>1068</v>
      </c>
      <c r="M236" s="150" t="s">
        <v>1121</v>
      </c>
      <c r="N236" s="141"/>
    </row>
    <row r="237" spans="1:14">
      <c r="A237" s="139">
        <v>35049010900</v>
      </c>
      <c r="B237" s="26">
        <v>8.8999999999999996E-2</v>
      </c>
      <c r="C237" s="35">
        <v>2</v>
      </c>
      <c r="D237" s="26" t="s">
        <v>327</v>
      </c>
      <c r="E237" s="26">
        <v>63</v>
      </c>
      <c r="F237" s="136">
        <v>2886</v>
      </c>
      <c r="G237" s="149">
        <f t="shared" si="3"/>
        <v>2.1829521829521831E-2</v>
      </c>
      <c r="H237" s="137" t="s">
        <v>1004</v>
      </c>
      <c r="I237" s="26">
        <v>-93</v>
      </c>
      <c r="J237" s="26" t="s">
        <v>1064</v>
      </c>
      <c r="K237" s="26" t="s">
        <v>910</v>
      </c>
      <c r="L237" s="141" t="s">
        <v>1086</v>
      </c>
      <c r="M237" s="150" t="s">
        <v>1168</v>
      </c>
      <c r="N237" s="141"/>
    </row>
    <row r="238" spans="1:14">
      <c r="A238" s="138">
        <v>35001000713</v>
      </c>
      <c r="B238" s="26">
        <v>0.36299999999999999</v>
      </c>
      <c r="C238" s="35">
        <v>5</v>
      </c>
      <c r="D238" s="26" t="s">
        <v>333</v>
      </c>
      <c r="E238" s="26">
        <v>133</v>
      </c>
      <c r="F238" s="136">
        <v>6162</v>
      </c>
      <c r="G238" s="149">
        <f t="shared" si="3"/>
        <v>2.1583901330736774E-2</v>
      </c>
      <c r="H238" s="137" t="s">
        <v>921</v>
      </c>
      <c r="I238" s="26">
        <v>-2</v>
      </c>
      <c r="J238" s="26" t="s">
        <v>1021</v>
      </c>
      <c r="K238" s="26" t="s">
        <v>910</v>
      </c>
      <c r="L238" s="141" t="s">
        <v>1068</v>
      </c>
      <c r="M238" s="150" t="s">
        <v>1099</v>
      </c>
      <c r="N238" s="141"/>
    </row>
    <row r="239" spans="1:14">
      <c r="A239" s="49">
        <v>35025000800</v>
      </c>
      <c r="B239" s="26">
        <v>0.186</v>
      </c>
      <c r="C239" s="35">
        <v>3</v>
      </c>
      <c r="D239" s="26" t="s">
        <v>329</v>
      </c>
      <c r="E239" s="26">
        <v>76</v>
      </c>
      <c r="F239" s="136">
        <v>3525</v>
      </c>
      <c r="G239" s="149">
        <f t="shared" si="3"/>
        <v>2.1560283687943261E-2</v>
      </c>
      <c r="H239" s="137" t="s">
        <v>973</v>
      </c>
      <c r="I239" s="26">
        <v>-59</v>
      </c>
      <c r="J239" s="26" t="s">
        <v>1033</v>
      </c>
      <c r="K239" s="26" t="s">
        <v>910</v>
      </c>
      <c r="L239" s="141" t="s">
        <v>1077</v>
      </c>
      <c r="M239" s="150" t="s">
        <v>1125</v>
      </c>
      <c r="N239" s="141"/>
    </row>
    <row r="240" spans="1:14">
      <c r="A240" s="49">
        <v>35001003719</v>
      </c>
      <c r="B240" s="26">
        <v>0.14699999999999999</v>
      </c>
      <c r="C240" s="35">
        <v>3</v>
      </c>
      <c r="D240" s="26" t="s">
        <v>329</v>
      </c>
      <c r="E240" s="26">
        <v>111</v>
      </c>
      <c r="F240" s="136">
        <v>5162</v>
      </c>
      <c r="G240" s="149">
        <f t="shared" si="3"/>
        <v>2.1503293297171638E-2</v>
      </c>
      <c r="H240" s="137" t="s">
        <v>931</v>
      </c>
      <c r="I240" s="26">
        <v>-33</v>
      </c>
      <c r="J240" s="26" t="s">
        <v>1021</v>
      </c>
      <c r="K240" s="26" t="s">
        <v>910</v>
      </c>
      <c r="L240" s="141" t="s">
        <v>1068</v>
      </c>
      <c r="M240" s="150" t="s">
        <v>1109</v>
      </c>
      <c r="N240" s="141"/>
    </row>
    <row r="241" spans="1:14">
      <c r="A241" s="139">
        <v>35049010601</v>
      </c>
      <c r="B241" s="26">
        <v>7.3999999999999996E-2</v>
      </c>
      <c r="C241" s="35">
        <v>2</v>
      </c>
      <c r="D241" s="26" t="s">
        <v>327</v>
      </c>
      <c r="E241" s="26">
        <v>104</v>
      </c>
      <c r="F241" s="136">
        <v>4839</v>
      </c>
      <c r="G241" s="149">
        <f t="shared" si="3"/>
        <v>2.149204381070469E-2</v>
      </c>
      <c r="H241" s="137" t="s">
        <v>1011</v>
      </c>
      <c r="I241" s="26">
        <v>-92</v>
      </c>
      <c r="J241" s="26" t="s">
        <v>1064</v>
      </c>
      <c r="K241" s="26" t="s">
        <v>910</v>
      </c>
      <c r="L241" s="141" t="s">
        <v>1086</v>
      </c>
      <c r="M241" s="150" t="s">
        <v>1174</v>
      </c>
      <c r="N241" s="141"/>
    </row>
    <row r="242" spans="1:14">
      <c r="A242" s="49">
        <v>35001003600</v>
      </c>
      <c r="B242" s="26">
        <v>0.107</v>
      </c>
      <c r="C242" s="35">
        <v>3</v>
      </c>
      <c r="D242" s="26" t="s">
        <v>329</v>
      </c>
      <c r="E242" s="26">
        <v>132</v>
      </c>
      <c r="F242" s="136">
        <v>6206</v>
      </c>
      <c r="G242" s="149">
        <f t="shared" si="3"/>
        <v>2.1269738962294553E-2</v>
      </c>
      <c r="H242" s="137" t="s">
        <v>929</v>
      </c>
      <c r="I242" s="26">
        <v>-32</v>
      </c>
      <c r="J242" s="26" t="s">
        <v>1021</v>
      </c>
      <c r="K242" s="26" t="s">
        <v>910</v>
      </c>
      <c r="L242" s="141" t="s">
        <v>1068</v>
      </c>
      <c r="M242" s="150" t="s">
        <v>1107</v>
      </c>
      <c r="N242" s="141"/>
    </row>
    <row r="243" spans="1:14">
      <c r="A243" s="49">
        <v>35061970404</v>
      </c>
      <c r="B243" s="26">
        <v>0.16800000000000001</v>
      </c>
      <c r="C243" s="35">
        <v>3</v>
      </c>
      <c r="D243" s="26" t="s">
        <v>329</v>
      </c>
      <c r="E243" s="26">
        <v>101</v>
      </c>
      <c r="F243" s="136">
        <v>4842</v>
      </c>
      <c r="G243" s="149">
        <f t="shared" si="3"/>
        <v>2.0859149111937217E-2</v>
      </c>
      <c r="H243" s="137" t="s">
        <v>1019</v>
      </c>
      <c r="I243" s="137">
        <v>-106</v>
      </c>
      <c r="J243" s="26" t="s">
        <v>1045</v>
      </c>
      <c r="K243" s="26" t="s">
        <v>910</v>
      </c>
      <c r="L243" s="141" t="s">
        <v>1088</v>
      </c>
      <c r="M243" s="150" t="s">
        <v>1180</v>
      </c>
      <c r="N243" s="141"/>
    </row>
    <row r="244" spans="1:14">
      <c r="A244" s="139">
        <v>35031944000</v>
      </c>
      <c r="B244" s="26">
        <v>0.40500000000000003</v>
      </c>
      <c r="C244" s="35">
        <v>6</v>
      </c>
      <c r="D244" s="26" t="s">
        <v>335</v>
      </c>
      <c r="E244" s="26">
        <v>45</v>
      </c>
      <c r="F244" s="136">
        <v>2158</v>
      </c>
      <c r="G244" s="149">
        <f t="shared" si="3"/>
        <v>2.0852641334569044E-2</v>
      </c>
      <c r="H244" s="137" t="s">
        <v>978</v>
      </c>
      <c r="I244" s="26">
        <v>-66</v>
      </c>
      <c r="J244" s="26" t="s">
        <v>1036</v>
      </c>
      <c r="K244" s="26" t="s">
        <v>910</v>
      </c>
      <c r="L244" s="141" t="s">
        <v>1078</v>
      </c>
      <c r="M244" s="150" t="s">
        <v>1125</v>
      </c>
      <c r="N244" s="141"/>
    </row>
    <row r="245" spans="1:14">
      <c r="A245" s="49">
        <v>35001000203</v>
      </c>
      <c r="B245" s="26">
        <v>0.27100000000000002</v>
      </c>
      <c r="C245" s="35">
        <v>4</v>
      </c>
      <c r="D245" s="26" t="s">
        <v>331</v>
      </c>
      <c r="E245" s="26">
        <v>41</v>
      </c>
      <c r="F245" s="136">
        <v>1988</v>
      </c>
      <c r="G245" s="149">
        <f t="shared" si="3"/>
        <v>2.062374245472837E-2</v>
      </c>
      <c r="H245" s="137" t="s">
        <v>915</v>
      </c>
      <c r="I245" s="26">
        <v>-23</v>
      </c>
      <c r="J245" s="26" t="s">
        <v>1021</v>
      </c>
      <c r="K245" s="26" t="s">
        <v>910</v>
      </c>
      <c r="L245" s="141" t="s">
        <v>1068</v>
      </c>
      <c r="M245" s="150" t="s">
        <v>1093</v>
      </c>
      <c r="N245" s="141"/>
    </row>
    <row r="246" spans="1:14">
      <c r="A246" s="139">
        <v>35045000302</v>
      </c>
      <c r="B246" s="26">
        <v>0.189</v>
      </c>
      <c r="C246" s="35">
        <v>3</v>
      </c>
      <c r="D246" s="26" t="s">
        <v>329</v>
      </c>
      <c r="E246" s="26">
        <v>69</v>
      </c>
      <c r="F246" s="136">
        <v>3350</v>
      </c>
      <c r="G246" s="149">
        <f t="shared" si="3"/>
        <v>2.0597014925373136E-2</v>
      </c>
      <c r="H246" s="137" t="s">
        <v>995</v>
      </c>
      <c r="I246" s="26">
        <v>-78</v>
      </c>
      <c r="J246" s="26" t="s">
        <v>1062</v>
      </c>
      <c r="K246" s="26" t="s">
        <v>910</v>
      </c>
      <c r="L246" s="141" t="s">
        <v>1083</v>
      </c>
      <c r="M246" s="150" t="s">
        <v>1159</v>
      </c>
      <c r="N246" s="141"/>
    </row>
    <row r="247" spans="1:14">
      <c r="A247" s="49">
        <v>35001003202</v>
      </c>
      <c r="B247" s="26">
        <v>0.20200000000000001</v>
      </c>
      <c r="C247" s="35">
        <v>4</v>
      </c>
      <c r="D247" s="26" t="s">
        <v>331</v>
      </c>
      <c r="E247" s="26">
        <v>111</v>
      </c>
      <c r="F247" s="136">
        <v>5478</v>
      </c>
      <c r="G247" s="149">
        <f t="shared" si="3"/>
        <v>2.0262869660460023E-2</v>
      </c>
      <c r="H247" s="137" t="s">
        <v>927</v>
      </c>
      <c r="I247" s="26">
        <v>-19</v>
      </c>
      <c r="J247" s="26" t="s">
        <v>1021</v>
      </c>
      <c r="K247" s="26" t="s">
        <v>910</v>
      </c>
      <c r="L247" s="141" t="s">
        <v>1068</v>
      </c>
      <c r="M247" s="150" t="s">
        <v>1105</v>
      </c>
      <c r="N247" s="141"/>
    </row>
    <row r="248" spans="1:14">
      <c r="A248" s="139">
        <v>35045000204</v>
      </c>
      <c r="B248" s="26">
        <v>0.123</v>
      </c>
      <c r="C248" s="35">
        <v>3</v>
      </c>
      <c r="D248" s="26" t="s">
        <v>329</v>
      </c>
      <c r="E248" s="26">
        <v>45</v>
      </c>
      <c r="F248" s="136">
        <v>2232</v>
      </c>
      <c r="G248" s="149">
        <f t="shared" si="3"/>
        <v>2.0161290322580645E-2</v>
      </c>
      <c r="H248" s="137" t="s">
        <v>996</v>
      </c>
      <c r="I248" s="26">
        <v>-77</v>
      </c>
      <c r="J248" s="26" t="s">
        <v>1062</v>
      </c>
      <c r="K248" s="26" t="s">
        <v>910</v>
      </c>
      <c r="L248" s="141" t="s">
        <v>1083</v>
      </c>
      <c r="M248" s="150" t="s">
        <v>1160</v>
      </c>
      <c r="N248" s="141"/>
    </row>
    <row r="249" spans="1:14">
      <c r="A249" s="49">
        <v>35043010717</v>
      </c>
      <c r="B249" s="26">
        <v>9.9000000000000005E-2</v>
      </c>
      <c r="C249" s="35">
        <v>2</v>
      </c>
      <c r="D249" s="26" t="s">
        <v>327</v>
      </c>
      <c r="E249" s="26">
        <v>201</v>
      </c>
      <c r="F249" s="136">
        <v>9986</v>
      </c>
      <c r="G249" s="149">
        <f t="shared" si="3"/>
        <v>2.0128179451231725E-2</v>
      </c>
      <c r="H249" s="137" t="s">
        <v>989</v>
      </c>
      <c r="I249" s="26">
        <v>-84</v>
      </c>
      <c r="J249" s="26" t="s">
        <v>1038</v>
      </c>
      <c r="K249" s="26" t="s">
        <v>910</v>
      </c>
      <c r="L249" s="141" t="s">
        <v>1082</v>
      </c>
      <c r="M249" s="150" t="s">
        <v>1153</v>
      </c>
      <c r="N249" s="141"/>
    </row>
    <row r="250" spans="1:14">
      <c r="A250" s="49">
        <v>35061970302</v>
      </c>
      <c r="B250" s="26">
        <v>0.17399999999999999</v>
      </c>
      <c r="C250" s="35">
        <v>3</v>
      </c>
      <c r="D250" s="26" t="s">
        <v>329</v>
      </c>
      <c r="E250" s="26">
        <v>56</v>
      </c>
      <c r="F250" s="136">
        <v>2787</v>
      </c>
      <c r="G250" s="149">
        <f t="shared" si="3"/>
        <v>2.0093290276282743E-2</v>
      </c>
      <c r="H250" s="137" t="s">
        <v>1018</v>
      </c>
      <c r="I250" s="137">
        <v>-108</v>
      </c>
      <c r="J250" s="26" t="s">
        <v>1045</v>
      </c>
      <c r="K250" s="26" t="s">
        <v>910</v>
      </c>
      <c r="L250" s="141" t="s">
        <v>1088</v>
      </c>
      <c r="M250" s="150" t="s">
        <v>1179</v>
      </c>
      <c r="N250" s="141"/>
    </row>
    <row r="251" spans="1:14">
      <c r="A251" s="49">
        <v>35043010718</v>
      </c>
      <c r="B251" s="26">
        <v>7.6999999999999999E-2</v>
      </c>
      <c r="C251" s="35">
        <v>2</v>
      </c>
      <c r="D251" s="26" t="s">
        <v>327</v>
      </c>
      <c r="E251" s="26">
        <v>109</v>
      </c>
      <c r="F251" s="136">
        <v>5442</v>
      </c>
      <c r="G251" s="149">
        <f t="shared" si="3"/>
        <v>2.0029400955531056E-2</v>
      </c>
      <c r="H251" s="137" t="s">
        <v>989</v>
      </c>
      <c r="I251" s="26">
        <v>-84</v>
      </c>
      <c r="J251" s="26" t="s">
        <v>1038</v>
      </c>
      <c r="K251" s="26" t="s">
        <v>910</v>
      </c>
      <c r="L251" s="141" t="s">
        <v>1082</v>
      </c>
      <c r="M251" s="150" t="s">
        <v>1153</v>
      </c>
      <c r="N251" s="141"/>
    </row>
    <row r="252" spans="1:14">
      <c r="A252" s="138">
        <v>35001000712</v>
      </c>
      <c r="B252" s="26">
        <v>0.159</v>
      </c>
      <c r="C252" s="35">
        <v>3</v>
      </c>
      <c r="D252" s="26" t="s">
        <v>329</v>
      </c>
      <c r="E252" s="26">
        <v>86</v>
      </c>
      <c r="F252" s="136">
        <v>4329</v>
      </c>
      <c r="G252" s="149">
        <f t="shared" si="3"/>
        <v>1.9866019866019866E-2</v>
      </c>
      <c r="H252" s="137" t="s">
        <v>921</v>
      </c>
      <c r="I252" s="26">
        <v>-2</v>
      </c>
      <c r="J252" s="26" t="s">
        <v>1021</v>
      </c>
      <c r="K252" s="26" t="s">
        <v>910</v>
      </c>
      <c r="L252" s="141" t="s">
        <v>1068</v>
      </c>
      <c r="M252" s="150" t="s">
        <v>1099</v>
      </c>
      <c r="N252" s="141"/>
    </row>
    <row r="253" spans="1:14">
      <c r="A253" s="49">
        <v>35001000121</v>
      </c>
      <c r="B253" s="26">
        <v>0.159</v>
      </c>
      <c r="C253" s="35">
        <v>3</v>
      </c>
      <c r="D253" s="26" t="s">
        <v>329</v>
      </c>
      <c r="E253" s="26">
        <v>113</v>
      </c>
      <c r="F253" s="136">
        <v>5721</v>
      </c>
      <c r="G253" s="149">
        <f t="shared" si="3"/>
        <v>1.975179164481734E-2</v>
      </c>
      <c r="H253" s="137" t="s">
        <v>916</v>
      </c>
      <c r="I253" s="26">
        <v>-21</v>
      </c>
      <c r="J253" s="26" t="s">
        <v>1021</v>
      </c>
      <c r="K253" s="26" t="s">
        <v>910</v>
      </c>
      <c r="L253" s="141" t="s">
        <v>1068</v>
      </c>
      <c r="M253" s="150" t="s">
        <v>1094</v>
      </c>
      <c r="N253" s="141"/>
    </row>
    <row r="254" spans="1:14">
      <c r="A254" s="49">
        <v>35049001001</v>
      </c>
      <c r="B254" s="26">
        <v>0.13700000000000001</v>
      </c>
      <c r="C254" s="35">
        <v>3</v>
      </c>
      <c r="D254" s="26" t="s">
        <v>329</v>
      </c>
      <c r="E254" s="26">
        <v>38</v>
      </c>
      <c r="F254" s="136">
        <v>1924</v>
      </c>
      <c r="G254" s="149">
        <f t="shared" si="3"/>
        <v>1.9750519750519752E-2</v>
      </c>
      <c r="H254" s="137" t="s">
        <v>1005</v>
      </c>
      <c r="I254" s="26">
        <v>-95</v>
      </c>
      <c r="J254" s="26" t="s">
        <v>1064</v>
      </c>
      <c r="K254" s="26" t="s">
        <v>910</v>
      </c>
      <c r="L254" s="141" t="s">
        <v>1086</v>
      </c>
      <c r="M254" s="150" t="s">
        <v>1169</v>
      </c>
      <c r="N254" s="141"/>
    </row>
    <row r="255" spans="1:14">
      <c r="A255" s="140">
        <v>35013001102</v>
      </c>
      <c r="B255" s="26">
        <v>0.13</v>
      </c>
      <c r="C255" s="35">
        <v>3</v>
      </c>
      <c r="D255" s="26" t="s">
        <v>329</v>
      </c>
      <c r="E255" s="26">
        <v>57</v>
      </c>
      <c r="F255" s="136">
        <v>2890</v>
      </c>
      <c r="G255" s="149">
        <f t="shared" si="3"/>
        <v>1.9723183391003461E-2</v>
      </c>
      <c r="H255" s="137" t="s">
        <v>958</v>
      </c>
      <c r="I255" s="26">
        <v>-47</v>
      </c>
      <c r="J255" s="26" t="s">
        <v>1057</v>
      </c>
      <c r="K255" s="26" t="s">
        <v>910</v>
      </c>
      <c r="L255" s="141" t="s">
        <v>1072</v>
      </c>
      <c r="M255" s="150" t="s">
        <v>1131</v>
      </c>
      <c r="N255" s="141"/>
    </row>
    <row r="256" spans="1:14">
      <c r="A256" s="49">
        <v>35001000205</v>
      </c>
      <c r="B256" s="26">
        <v>0.217</v>
      </c>
      <c r="C256" s="35">
        <v>4</v>
      </c>
      <c r="D256" s="26" t="s">
        <v>331</v>
      </c>
      <c r="E256" s="26">
        <v>65</v>
      </c>
      <c r="F256" s="136">
        <v>3302</v>
      </c>
      <c r="G256" s="149">
        <f t="shared" si="3"/>
        <v>1.968503937007874E-2</v>
      </c>
      <c r="H256" s="137" t="s">
        <v>917</v>
      </c>
      <c r="I256" s="26">
        <v>-20</v>
      </c>
      <c r="J256" s="26" t="s">
        <v>1021</v>
      </c>
      <c r="K256" s="26" t="s">
        <v>910</v>
      </c>
      <c r="L256" s="141" t="s">
        <v>1068</v>
      </c>
      <c r="M256" s="150" t="s">
        <v>1095</v>
      </c>
      <c r="N256" s="141"/>
    </row>
    <row r="257" spans="1:14">
      <c r="A257" s="49">
        <v>35001000207</v>
      </c>
      <c r="B257" s="26">
        <v>0.13900000000000001</v>
      </c>
      <c r="C257" s="35">
        <v>3</v>
      </c>
      <c r="D257" s="26" t="s">
        <v>329</v>
      </c>
      <c r="E257" s="26">
        <v>67</v>
      </c>
      <c r="F257" s="136">
        <v>3407</v>
      </c>
      <c r="G257" s="149">
        <f t="shared" si="3"/>
        <v>1.9665394775462284E-2</v>
      </c>
      <c r="H257" s="137" t="s">
        <v>916</v>
      </c>
      <c r="I257" s="26">
        <v>-21</v>
      </c>
      <c r="J257" s="26" t="s">
        <v>1021</v>
      </c>
      <c r="K257" s="26" t="s">
        <v>910</v>
      </c>
      <c r="L257" s="141" t="s">
        <v>1068</v>
      </c>
      <c r="M257" s="150" t="s">
        <v>1094</v>
      </c>
      <c r="N257" s="141"/>
    </row>
    <row r="258" spans="1:14">
      <c r="A258" s="49">
        <v>35061970401</v>
      </c>
      <c r="B258" s="26">
        <v>9.8000000000000004E-2</v>
      </c>
      <c r="C258" s="35">
        <v>2</v>
      </c>
      <c r="D258" s="26" t="s">
        <v>327</v>
      </c>
      <c r="E258" s="26">
        <v>99</v>
      </c>
      <c r="F258" s="136">
        <v>5088</v>
      </c>
      <c r="G258" s="149">
        <f t="shared" ref="G258:G321" si="4">E258/F258</f>
        <v>1.945754716981132E-2</v>
      </c>
      <c r="H258" s="137" t="s">
        <v>1019</v>
      </c>
      <c r="I258" s="137">
        <v>-106</v>
      </c>
      <c r="J258" s="26" t="s">
        <v>1045</v>
      </c>
      <c r="K258" s="26" t="s">
        <v>910</v>
      </c>
      <c r="L258" s="141" t="s">
        <v>1088</v>
      </c>
      <c r="M258" s="150" t="s">
        <v>1180</v>
      </c>
      <c r="N258" s="141"/>
    </row>
    <row r="259" spans="1:14">
      <c r="A259" s="49">
        <v>35001004750</v>
      </c>
      <c r="B259" s="26">
        <v>6.7000000000000004E-2</v>
      </c>
      <c r="C259" s="35">
        <v>2</v>
      </c>
      <c r="D259" s="26" t="s">
        <v>327</v>
      </c>
      <c r="E259" s="26">
        <v>131</v>
      </c>
      <c r="F259" s="136">
        <v>6736</v>
      </c>
      <c r="G259" s="149">
        <f t="shared" si="4"/>
        <v>1.9447743467933491E-2</v>
      </c>
      <c r="H259" s="137" t="s">
        <v>943</v>
      </c>
      <c r="I259" s="26">
        <v>-17</v>
      </c>
      <c r="J259" s="26" t="s">
        <v>1021</v>
      </c>
      <c r="K259" s="26" t="s">
        <v>910</v>
      </c>
      <c r="L259" s="141" t="s">
        <v>1068</v>
      </c>
      <c r="M259" s="150" t="s">
        <v>1121</v>
      </c>
      <c r="N259" s="141"/>
    </row>
    <row r="260" spans="1:14">
      <c r="A260" s="49">
        <v>35001003201</v>
      </c>
      <c r="B260" s="26">
        <v>0.193</v>
      </c>
      <c r="C260" s="35">
        <v>3</v>
      </c>
      <c r="D260" s="26" t="s">
        <v>329</v>
      </c>
      <c r="E260" s="26">
        <v>57</v>
      </c>
      <c r="F260" s="136">
        <v>2941</v>
      </c>
      <c r="G260" s="149">
        <f t="shared" si="4"/>
        <v>1.9381162869772185E-2</v>
      </c>
      <c r="H260" s="137" t="s">
        <v>927</v>
      </c>
      <c r="I260" s="26">
        <v>-19</v>
      </c>
      <c r="J260" s="26" t="s">
        <v>1021</v>
      </c>
      <c r="K260" s="26" t="s">
        <v>910</v>
      </c>
      <c r="L260" s="141" t="s">
        <v>1068</v>
      </c>
      <c r="M260" s="150" t="s">
        <v>1105</v>
      </c>
      <c r="N260" s="141"/>
    </row>
    <row r="261" spans="1:14">
      <c r="A261" s="138">
        <v>35001000704</v>
      </c>
      <c r="B261" s="26">
        <v>0.16600000000000001</v>
      </c>
      <c r="C261" s="35">
        <v>3</v>
      </c>
      <c r="D261" s="26" t="s">
        <v>329</v>
      </c>
      <c r="E261" s="26">
        <v>73</v>
      </c>
      <c r="F261" s="136">
        <v>3769</v>
      </c>
      <c r="G261" s="149">
        <f t="shared" si="4"/>
        <v>1.9368532767312284E-2</v>
      </c>
      <c r="H261" s="137" t="s">
        <v>921</v>
      </c>
      <c r="I261" s="26">
        <v>-2</v>
      </c>
      <c r="J261" s="26" t="s">
        <v>1021</v>
      </c>
      <c r="K261" s="26" t="s">
        <v>910</v>
      </c>
      <c r="L261" s="141" t="s">
        <v>1068</v>
      </c>
      <c r="M261" s="150" t="s">
        <v>1099</v>
      </c>
      <c r="N261" s="141"/>
    </row>
    <row r="262" spans="1:14">
      <c r="A262" s="49">
        <v>35049001103</v>
      </c>
      <c r="B262" s="26">
        <v>0.193</v>
      </c>
      <c r="C262" s="35">
        <v>3</v>
      </c>
      <c r="D262" s="26" t="s">
        <v>329</v>
      </c>
      <c r="E262" s="26">
        <v>38</v>
      </c>
      <c r="F262" s="136">
        <v>1967</v>
      </c>
      <c r="G262" s="149">
        <f t="shared" si="4"/>
        <v>1.9318759532282664E-2</v>
      </c>
      <c r="H262" s="137" t="s">
        <v>1006</v>
      </c>
      <c r="I262" s="26">
        <v>-97</v>
      </c>
      <c r="J262" s="26" t="s">
        <v>1064</v>
      </c>
      <c r="K262" s="26" t="s">
        <v>910</v>
      </c>
      <c r="L262" s="141" t="s">
        <v>1086</v>
      </c>
      <c r="M262" s="150" t="s">
        <v>1170</v>
      </c>
      <c r="N262" s="141"/>
    </row>
    <row r="263" spans="1:14">
      <c r="A263" s="49">
        <v>35001004742</v>
      </c>
      <c r="B263" s="26">
        <v>0.13300000000000001</v>
      </c>
      <c r="C263" s="35">
        <v>3</v>
      </c>
      <c r="D263" s="26" t="s">
        <v>329</v>
      </c>
      <c r="E263" s="26">
        <v>124</v>
      </c>
      <c r="F263" s="136">
        <v>6425</v>
      </c>
      <c r="G263" s="149">
        <f t="shared" si="4"/>
        <v>1.9299610894941633E-2</v>
      </c>
      <c r="H263" s="137" t="s">
        <v>943</v>
      </c>
      <c r="I263" s="26">
        <v>-17</v>
      </c>
      <c r="J263" s="26" t="s">
        <v>1021</v>
      </c>
      <c r="K263" s="26" t="s">
        <v>910</v>
      </c>
      <c r="L263" s="141" t="s">
        <v>1068</v>
      </c>
      <c r="M263" s="150" t="s">
        <v>1121</v>
      </c>
      <c r="N263" s="141"/>
    </row>
    <row r="264" spans="1:14">
      <c r="A264" s="139">
        <v>35045000708</v>
      </c>
      <c r="B264" s="26">
        <v>0.25</v>
      </c>
      <c r="C264" s="35">
        <v>4</v>
      </c>
      <c r="D264" s="26" t="s">
        <v>331</v>
      </c>
      <c r="E264" s="26">
        <v>87</v>
      </c>
      <c r="F264" s="136">
        <v>4530</v>
      </c>
      <c r="G264" s="149">
        <f t="shared" si="4"/>
        <v>1.9205298013245033E-2</v>
      </c>
      <c r="H264" s="137" t="s">
        <v>1000</v>
      </c>
      <c r="I264" s="26">
        <v>-81</v>
      </c>
      <c r="J264" s="26" t="s">
        <v>1062</v>
      </c>
      <c r="K264" s="26" t="s">
        <v>910</v>
      </c>
      <c r="L264" s="141" t="s">
        <v>1083</v>
      </c>
      <c r="M264" s="150" t="s">
        <v>1164</v>
      </c>
      <c r="N264" s="141"/>
    </row>
    <row r="265" spans="1:14">
      <c r="A265" s="139">
        <v>35043940900</v>
      </c>
      <c r="B265" s="26">
        <v>0.68</v>
      </c>
      <c r="C265" s="35">
        <v>6</v>
      </c>
      <c r="D265" s="26" t="s">
        <v>335</v>
      </c>
      <c r="E265" s="26">
        <v>56</v>
      </c>
      <c r="F265" s="136">
        <v>2921</v>
      </c>
      <c r="G265" s="149">
        <f t="shared" si="4"/>
        <v>1.9171516603902775E-2</v>
      </c>
      <c r="H265" s="137" t="s">
        <v>993</v>
      </c>
      <c r="I265" s="26">
        <v>-91</v>
      </c>
      <c r="J265" s="26" t="s">
        <v>1038</v>
      </c>
      <c r="K265" s="26" t="s">
        <v>910</v>
      </c>
      <c r="L265" s="141" t="s">
        <v>1082</v>
      </c>
      <c r="M265" s="150" t="s">
        <v>1157</v>
      </c>
      <c r="N265" s="141"/>
    </row>
    <row r="266" spans="1:14">
      <c r="A266" s="49">
        <v>35001004746</v>
      </c>
      <c r="B266" s="26">
        <v>0.14299999999999999</v>
      </c>
      <c r="C266" s="35">
        <v>3</v>
      </c>
      <c r="D266" s="26" t="s">
        <v>329</v>
      </c>
      <c r="E266" s="26">
        <v>144</v>
      </c>
      <c r="F266" s="136">
        <v>7592</v>
      </c>
      <c r="G266" s="149">
        <f t="shared" si="4"/>
        <v>1.8967334035827187E-2</v>
      </c>
      <c r="H266" s="137" t="s">
        <v>938</v>
      </c>
      <c r="I266" s="26">
        <v>-31</v>
      </c>
      <c r="J266" s="26" t="s">
        <v>1021</v>
      </c>
      <c r="K266" s="26" t="s">
        <v>910</v>
      </c>
      <c r="L266" s="141" t="s">
        <v>1068</v>
      </c>
      <c r="M266" s="150" t="s">
        <v>1116</v>
      </c>
      <c r="N266" s="141"/>
    </row>
    <row r="267" spans="1:14">
      <c r="A267" s="49">
        <v>35049010308</v>
      </c>
      <c r="B267" s="26">
        <v>0.25700000000000001</v>
      </c>
      <c r="C267" s="35">
        <v>4</v>
      </c>
      <c r="D267" s="26" t="s">
        <v>331</v>
      </c>
      <c r="E267" s="26">
        <v>46</v>
      </c>
      <c r="F267" s="136">
        <v>2447</v>
      </c>
      <c r="G267" s="149">
        <f t="shared" si="4"/>
        <v>1.8798528810788719E-2</v>
      </c>
      <c r="H267" s="137" t="s">
        <v>1010</v>
      </c>
      <c r="I267" s="26">
        <v>-99</v>
      </c>
      <c r="J267" s="26" t="s">
        <v>1064</v>
      </c>
      <c r="K267" s="26" t="s">
        <v>910</v>
      </c>
      <c r="L267" s="141" t="s">
        <v>1086</v>
      </c>
      <c r="M267" s="150" t="s">
        <v>1163</v>
      </c>
      <c r="N267" s="141"/>
    </row>
    <row r="268" spans="1:14">
      <c r="A268" s="49">
        <v>35043010503</v>
      </c>
      <c r="B268" s="26">
        <v>0.14499999999999999</v>
      </c>
      <c r="C268" s="35">
        <v>3</v>
      </c>
      <c r="D268" s="26" t="s">
        <v>329</v>
      </c>
      <c r="E268" s="26">
        <v>71</v>
      </c>
      <c r="F268" s="136">
        <v>3785</v>
      </c>
      <c r="G268" s="149">
        <f t="shared" si="4"/>
        <v>1.8758256274768823E-2</v>
      </c>
      <c r="H268" s="137" t="s">
        <v>987</v>
      </c>
      <c r="I268" s="26">
        <v>-88</v>
      </c>
      <c r="J268" s="26" t="s">
        <v>1038</v>
      </c>
      <c r="K268" s="26" t="s">
        <v>910</v>
      </c>
      <c r="L268" s="141" t="s">
        <v>1082</v>
      </c>
      <c r="M268" s="150" t="s">
        <v>1151</v>
      </c>
      <c r="N268" s="141"/>
    </row>
    <row r="269" spans="1:14">
      <c r="A269" s="139">
        <v>35031943700</v>
      </c>
      <c r="B269" s="26">
        <v>0.372</v>
      </c>
      <c r="C269" s="35">
        <v>5</v>
      </c>
      <c r="D269" s="26" t="s">
        <v>333</v>
      </c>
      <c r="E269" s="26">
        <v>71</v>
      </c>
      <c r="F269" s="136">
        <v>3799</v>
      </c>
      <c r="G269" s="149">
        <f t="shared" si="4"/>
        <v>1.8689128718083706E-2</v>
      </c>
      <c r="H269" s="137" t="s">
        <v>979</v>
      </c>
      <c r="I269" s="26">
        <v>-64</v>
      </c>
      <c r="J269" s="26" t="s">
        <v>1036</v>
      </c>
      <c r="K269" s="26" t="s">
        <v>910</v>
      </c>
      <c r="L269" s="141" t="s">
        <v>1078</v>
      </c>
      <c r="M269" s="150" t="s">
        <v>1144</v>
      </c>
      <c r="N269" s="141"/>
    </row>
    <row r="270" spans="1:14">
      <c r="A270" s="49">
        <v>35001004727</v>
      </c>
      <c r="B270" s="26">
        <v>8.8999999999999996E-2</v>
      </c>
      <c r="C270" s="35">
        <v>2</v>
      </c>
      <c r="D270" s="26" t="s">
        <v>327</v>
      </c>
      <c r="E270" s="26">
        <v>36</v>
      </c>
      <c r="F270" s="136">
        <v>1930</v>
      </c>
      <c r="G270" s="149">
        <f t="shared" si="4"/>
        <v>1.8652849740932641E-2</v>
      </c>
      <c r="H270" s="137" t="s">
        <v>941</v>
      </c>
      <c r="I270" s="26">
        <v>-30</v>
      </c>
      <c r="J270" s="26" t="s">
        <v>1021</v>
      </c>
      <c r="K270" s="26" t="s">
        <v>910</v>
      </c>
      <c r="L270" s="141" t="s">
        <v>1068</v>
      </c>
      <c r="M270" s="150" t="s">
        <v>1119</v>
      </c>
      <c r="N270" s="141"/>
    </row>
    <row r="271" spans="1:14">
      <c r="A271" s="49">
        <v>35037958601</v>
      </c>
      <c r="B271" s="26">
        <v>0.27400000000000002</v>
      </c>
      <c r="C271" s="35">
        <v>4</v>
      </c>
      <c r="D271" s="26" t="s">
        <v>331</v>
      </c>
      <c r="E271" s="26">
        <v>54</v>
      </c>
      <c r="F271" s="136">
        <v>2903</v>
      </c>
      <c r="G271" s="149">
        <f t="shared" si="4"/>
        <v>1.8601446779193936E-2</v>
      </c>
      <c r="H271" s="137" t="s">
        <v>954</v>
      </c>
      <c r="I271" s="26">
        <v>-73</v>
      </c>
      <c r="J271" s="26" t="s">
        <v>1030</v>
      </c>
      <c r="K271" s="26" t="s">
        <v>1025</v>
      </c>
      <c r="L271" s="141" t="s">
        <v>1050</v>
      </c>
      <c r="M271" s="150" t="s">
        <v>1100</v>
      </c>
      <c r="N271" s="141"/>
    </row>
    <row r="272" spans="1:14">
      <c r="A272" s="139">
        <v>35053978303</v>
      </c>
      <c r="B272" s="26">
        <v>0.30499999999999999</v>
      </c>
      <c r="C272" s="35">
        <v>5</v>
      </c>
      <c r="D272" s="26" t="s">
        <v>333</v>
      </c>
      <c r="E272" s="26">
        <v>66</v>
      </c>
      <c r="F272" s="136">
        <v>3553</v>
      </c>
      <c r="G272" s="149">
        <f t="shared" si="4"/>
        <v>1.8575851393188854E-2</v>
      </c>
      <c r="H272" s="137" t="s">
        <v>1013</v>
      </c>
      <c r="I272" s="137">
        <v>-102</v>
      </c>
      <c r="J272" s="26" t="s">
        <v>1042</v>
      </c>
      <c r="K272" s="26" t="s">
        <v>910</v>
      </c>
      <c r="L272" s="141" t="s">
        <v>1054</v>
      </c>
      <c r="M272" s="150" t="s">
        <v>1100</v>
      </c>
      <c r="N272" s="141"/>
    </row>
    <row r="273" spans="1:14">
      <c r="A273" s="49">
        <v>35043010720</v>
      </c>
      <c r="B273" s="26">
        <v>4.5999999999999999E-2</v>
      </c>
      <c r="C273" s="35">
        <v>1</v>
      </c>
      <c r="D273" s="26" t="s">
        <v>325</v>
      </c>
      <c r="E273" s="26">
        <v>160</v>
      </c>
      <c r="F273" s="136">
        <v>8616</v>
      </c>
      <c r="G273" s="149">
        <f t="shared" si="4"/>
        <v>1.8570102135561744E-2</v>
      </c>
      <c r="H273" s="137" t="s">
        <v>990</v>
      </c>
      <c r="I273" s="26">
        <v>-87</v>
      </c>
      <c r="J273" s="26" t="s">
        <v>1038</v>
      </c>
      <c r="K273" s="26" t="s">
        <v>910</v>
      </c>
      <c r="L273" s="141" t="s">
        <v>1082</v>
      </c>
      <c r="M273" s="150" t="s">
        <v>1154</v>
      </c>
      <c r="N273" s="141"/>
    </row>
    <row r="274" spans="1:14">
      <c r="A274" s="139">
        <v>35045000707</v>
      </c>
      <c r="B274" s="26">
        <v>0.123</v>
      </c>
      <c r="C274" s="35">
        <v>3</v>
      </c>
      <c r="D274" s="26" t="s">
        <v>329</v>
      </c>
      <c r="E274" s="26">
        <v>79</v>
      </c>
      <c r="F274" s="136">
        <v>4261</v>
      </c>
      <c r="G274" s="149">
        <f t="shared" si="4"/>
        <v>1.8540248767894861E-2</v>
      </c>
      <c r="H274" s="137" t="s">
        <v>1000</v>
      </c>
      <c r="I274" s="26">
        <v>-81</v>
      </c>
      <c r="J274" s="26" t="s">
        <v>1062</v>
      </c>
      <c r="K274" s="26" t="s">
        <v>910</v>
      </c>
      <c r="L274" s="141" t="s">
        <v>1083</v>
      </c>
      <c r="M274" s="150" t="s">
        <v>1164</v>
      </c>
      <c r="N274" s="141"/>
    </row>
    <row r="275" spans="1:14">
      <c r="A275" s="139">
        <v>35057963600</v>
      </c>
      <c r="B275" s="26">
        <v>0.28899999999999998</v>
      </c>
      <c r="C275" s="35">
        <v>4</v>
      </c>
      <c r="D275" s="26" t="s">
        <v>331</v>
      </c>
      <c r="E275" s="26">
        <v>122</v>
      </c>
      <c r="F275" s="136">
        <v>6587</v>
      </c>
      <c r="G275" s="149">
        <f t="shared" si="4"/>
        <v>1.8521329892211932E-2</v>
      </c>
      <c r="H275" s="137" t="s">
        <v>1016</v>
      </c>
      <c r="I275" s="137">
        <v>-103</v>
      </c>
      <c r="J275" s="26" t="s">
        <v>1044</v>
      </c>
      <c r="K275" s="26" t="s">
        <v>910</v>
      </c>
      <c r="L275" s="141" t="s">
        <v>1055</v>
      </c>
      <c r="M275" s="150" t="s">
        <v>1100</v>
      </c>
      <c r="N275" s="141"/>
    </row>
    <row r="276" spans="1:14">
      <c r="A276" s="49">
        <v>35001004729</v>
      </c>
      <c r="B276" s="26">
        <v>0.17899999999999999</v>
      </c>
      <c r="C276" s="35">
        <v>3</v>
      </c>
      <c r="D276" s="26" t="s">
        <v>329</v>
      </c>
      <c r="E276" s="26">
        <v>68</v>
      </c>
      <c r="F276" s="136">
        <v>3684</v>
      </c>
      <c r="G276" s="149">
        <f t="shared" si="4"/>
        <v>1.8458197611292075E-2</v>
      </c>
      <c r="H276" s="137" t="s">
        <v>941</v>
      </c>
      <c r="I276" s="26">
        <v>-30</v>
      </c>
      <c r="J276" s="26" t="s">
        <v>1021</v>
      </c>
      <c r="K276" s="26" t="s">
        <v>910</v>
      </c>
      <c r="L276" s="141" t="s">
        <v>1068</v>
      </c>
      <c r="M276" s="150" t="s">
        <v>1119</v>
      </c>
      <c r="N276" s="141"/>
    </row>
    <row r="277" spans="1:14">
      <c r="A277" s="49">
        <v>35001000206</v>
      </c>
      <c r="B277" s="26">
        <v>0.08</v>
      </c>
      <c r="C277" s="35">
        <v>2</v>
      </c>
      <c r="D277" s="26" t="s">
        <v>327</v>
      </c>
      <c r="E277" s="26">
        <v>55</v>
      </c>
      <c r="F277" s="136">
        <v>2994</v>
      </c>
      <c r="G277" s="149">
        <f t="shared" si="4"/>
        <v>1.837007348029392E-2</v>
      </c>
      <c r="H277" s="137" t="s">
        <v>915</v>
      </c>
      <c r="I277" s="26">
        <v>-23</v>
      </c>
      <c r="J277" s="26" t="s">
        <v>1021</v>
      </c>
      <c r="K277" s="26" t="s">
        <v>910</v>
      </c>
      <c r="L277" s="141" t="s">
        <v>1068</v>
      </c>
      <c r="M277" s="150" t="s">
        <v>1093</v>
      </c>
      <c r="N277" s="141"/>
    </row>
    <row r="278" spans="1:14">
      <c r="A278" s="140">
        <v>35013001204</v>
      </c>
      <c r="B278" s="26">
        <v>8.1000000000000003E-2</v>
      </c>
      <c r="C278" s="35">
        <v>2</v>
      </c>
      <c r="D278" s="26" t="s">
        <v>327</v>
      </c>
      <c r="E278" s="26">
        <v>71</v>
      </c>
      <c r="F278" s="136">
        <v>3870</v>
      </c>
      <c r="G278" s="149">
        <f t="shared" si="4"/>
        <v>1.8346253229974161E-2</v>
      </c>
      <c r="H278" s="137" t="s">
        <v>960</v>
      </c>
      <c r="I278" s="26">
        <v>-46</v>
      </c>
      <c r="J278" s="26" t="s">
        <v>1057</v>
      </c>
      <c r="K278" s="26" t="s">
        <v>910</v>
      </c>
      <c r="L278" s="141" t="s">
        <v>1072</v>
      </c>
      <c r="M278" s="150" t="s">
        <v>1133</v>
      </c>
      <c r="N278" s="141"/>
    </row>
    <row r="279" spans="1:14">
      <c r="A279" s="49">
        <v>35001000127</v>
      </c>
      <c r="B279" s="26">
        <v>0.122</v>
      </c>
      <c r="C279" s="35">
        <v>3</v>
      </c>
      <c r="D279" s="26" t="s">
        <v>329</v>
      </c>
      <c r="E279" s="26">
        <v>52</v>
      </c>
      <c r="F279" s="136">
        <v>2839</v>
      </c>
      <c r="G279" s="149">
        <f t="shared" si="4"/>
        <v>1.8316308559351884E-2</v>
      </c>
      <c r="H279" s="137" t="s">
        <v>913</v>
      </c>
      <c r="I279" s="26">
        <v>-22</v>
      </c>
      <c r="J279" s="26" t="s">
        <v>1021</v>
      </c>
      <c r="K279" s="26" t="s">
        <v>910</v>
      </c>
      <c r="L279" s="141" t="s">
        <v>1068</v>
      </c>
      <c r="M279" s="150" t="s">
        <v>1091</v>
      </c>
      <c r="N279" s="141"/>
    </row>
    <row r="280" spans="1:14">
      <c r="A280" s="139">
        <v>35027960800</v>
      </c>
      <c r="B280" s="26">
        <v>0.17</v>
      </c>
      <c r="C280" s="35">
        <v>3</v>
      </c>
      <c r="D280" s="26" t="s">
        <v>329</v>
      </c>
      <c r="E280" s="26">
        <v>44</v>
      </c>
      <c r="F280" s="136">
        <v>2408</v>
      </c>
      <c r="G280" s="149">
        <f t="shared" si="4"/>
        <v>1.8272425249169437E-2</v>
      </c>
      <c r="H280" s="137" t="s">
        <v>974</v>
      </c>
      <c r="I280" s="26">
        <v>-60</v>
      </c>
      <c r="J280" s="26" t="s">
        <v>1034</v>
      </c>
      <c r="K280" s="26" t="s">
        <v>910</v>
      </c>
      <c r="L280" s="141" t="s">
        <v>1051</v>
      </c>
      <c r="M280" s="150" t="s">
        <v>1100</v>
      </c>
      <c r="N280" s="141"/>
    </row>
    <row r="281" spans="1:14">
      <c r="A281" s="49">
        <v>35001004720</v>
      </c>
      <c r="B281" s="26">
        <v>0.15</v>
      </c>
      <c r="C281" s="35">
        <v>3</v>
      </c>
      <c r="D281" s="26" t="s">
        <v>329</v>
      </c>
      <c r="E281" s="26">
        <v>65</v>
      </c>
      <c r="F281" s="136">
        <v>3575</v>
      </c>
      <c r="G281" s="149">
        <f t="shared" si="4"/>
        <v>1.8181818181818181E-2</v>
      </c>
      <c r="H281" s="137" t="s">
        <v>939</v>
      </c>
      <c r="I281" s="26">
        <v>-34</v>
      </c>
      <c r="J281" s="26" t="s">
        <v>1021</v>
      </c>
      <c r="K281" s="26" t="s">
        <v>910</v>
      </c>
      <c r="L281" s="141" t="s">
        <v>1068</v>
      </c>
      <c r="M281" s="150" t="s">
        <v>1117</v>
      </c>
      <c r="N281" s="141"/>
    </row>
    <row r="282" spans="1:14">
      <c r="A282" s="49">
        <v>35049010304</v>
      </c>
      <c r="B282" s="26">
        <v>0.03</v>
      </c>
      <c r="C282" s="35">
        <v>1</v>
      </c>
      <c r="D282" s="26" t="s">
        <v>325</v>
      </c>
      <c r="E282" s="26">
        <v>70</v>
      </c>
      <c r="F282" s="136">
        <v>3864</v>
      </c>
      <c r="G282" s="149">
        <f t="shared" si="4"/>
        <v>1.8115942028985508E-2</v>
      </c>
      <c r="H282" s="137" t="s">
        <v>1004</v>
      </c>
      <c r="I282" s="26">
        <v>-93</v>
      </c>
      <c r="J282" s="26" t="s">
        <v>1064</v>
      </c>
      <c r="K282" s="26" t="s">
        <v>910</v>
      </c>
      <c r="L282" s="141" t="s">
        <v>1086</v>
      </c>
      <c r="M282" s="150" t="s">
        <v>1168</v>
      </c>
      <c r="N282" s="141"/>
    </row>
    <row r="283" spans="1:14">
      <c r="A283" s="49">
        <v>35001003707</v>
      </c>
      <c r="B283" s="26">
        <v>0.129</v>
      </c>
      <c r="C283" s="35">
        <v>3</v>
      </c>
      <c r="D283" s="26" t="s">
        <v>329</v>
      </c>
      <c r="E283" s="26">
        <v>92</v>
      </c>
      <c r="F283" s="136">
        <v>5087</v>
      </c>
      <c r="G283" s="149">
        <f t="shared" si="4"/>
        <v>1.8085315510123844E-2</v>
      </c>
      <c r="H283" s="137" t="s">
        <v>915</v>
      </c>
      <c r="I283" s="26">
        <v>-23</v>
      </c>
      <c r="J283" s="26" t="s">
        <v>1021</v>
      </c>
      <c r="K283" s="26" t="s">
        <v>910</v>
      </c>
      <c r="L283" s="141" t="s">
        <v>1068</v>
      </c>
      <c r="M283" s="150" t="s">
        <v>1093</v>
      </c>
      <c r="N283" s="141"/>
    </row>
    <row r="284" spans="1:14">
      <c r="A284" s="49">
        <v>35019961600</v>
      </c>
      <c r="B284" s="26">
        <v>0.14499999999999999</v>
      </c>
      <c r="C284" s="35">
        <v>3</v>
      </c>
      <c r="D284" s="26" t="s">
        <v>329</v>
      </c>
      <c r="E284" s="26">
        <v>79</v>
      </c>
      <c r="F284" s="136">
        <v>4381</v>
      </c>
      <c r="G284" s="149">
        <f t="shared" si="4"/>
        <v>1.80324126911664E-2</v>
      </c>
      <c r="H284" s="137" t="s">
        <v>970</v>
      </c>
      <c r="I284" s="26">
        <v>-69</v>
      </c>
      <c r="J284" s="26" t="s">
        <v>1059</v>
      </c>
      <c r="K284" s="26" t="s">
        <v>1025</v>
      </c>
      <c r="L284" s="141" t="s">
        <v>1076</v>
      </c>
      <c r="M284" s="150" t="s">
        <v>1140</v>
      </c>
      <c r="N284" s="141" t="s">
        <v>1191</v>
      </c>
    </row>
    <row r="285" spans="1:14">
      <c r="A285" s="139">
        <v>35001003728</v>
      </c>
      <c r="B285" s="26">
        <v>0.125</v>
      </c>
      <c r="C285" s="35">
        <v>3</v>
      </c>
      <c r="D285" s="26" t="s">
        <v>329</v>
      </c>
      <c r="E285" s="26">
        <v>82</v>
      </c>
      <c r="F285" s="136">
        <v>4549</v>
      </c>
      <c r="G285" s="149">
        <f t="shared" si="4"/>
        <v>1.8025939766981754E-2</v>
      </c>
      <c r="H285" s="137" t="s">
        <v>931</v>
      </c>
      <c r="I285" s="26">
        <v>-33</v>
      </c>
      <c r="J285" s="26" t="s">
        <v>1021</v>
      </c>
      <c r="K285" s="26" t="s">
        <v>910</v>
      </c>
      <c r="L285" s="141" t="s">
        <v>1068</v>
      </c>
      <c r="M285" s="150" t="s">
        <v>1109</v>
      </c>
      <c r="N285" s="141"/>
    </row>
    <row r="286" spans="1:14">
      <c r="A286" s="140">
        <v>35009000601</v>
      </c>
      <c r="B286" s="26">
        <v>0.14000000000000001</v>
      </c>
      <c r="C286" s="35">
        <v>3</v>
      </c>
      <c r="D286" s="26" t="s">
        <v>329</v>
      </c>
      <c r="E286" s="26">
        <v>23</v>
      </c>
      <c r="F286" s="136">
        <v>1278</v>
      </c>
      <c r="G286" s="149">
        <f t="shared" si="4"/>
        <v>1.7996870109546165E-2</v>
      </c>
      <c r="H286" s="137" t="s">
        <v>953</v>
      </c>
      <c r="I286" s="26">
        <v>-76</v>
      </c>
      <c r="J286" s="26" t="s">
        <v>1056</v>
      </c>
      <c r="K286" s="26" t="s">
        <v>910</v>
      </c>
      <c r="L286" s="141" t="s">
        <v>1071</v>
      </c>
      <c r="M286" s="150" t="s">
        <v>1125</v>
      </c>
      <c r="N286" s="141"/>
    </row>
    <row r="287" spans="1:14">
      <c r="A287" s="49">
        <v>35061971000</v>
      </c>
      <c r="B287" s="26">
        <v>0.189</v>
      </c>
      <c r="C287" s="35">
        <v>3</v>
      </c>
      <c r="D287" s="26" t="s">
        <v>329</v>
      </c>
      <c r="E287" s="26">
        <v>82</v>
      </c>
      <c r="F287" s="136">
        <v>4597</v>
      </c>
      <c r="G287" s="149">
        <f t="shared" si="4"/>
        <v>1.7837720252338481E-2</v>
      </c>
      <c r="H287" s="137" t="s">
        <v>1018</v>
      </c>
      <c r="I287" s="137">
        <v>-108</v>
      </c>
      <c r="J287" s="26" t="s">
        <v>1045</v>
      </c>
      <c r="K287" s="26" t="s">
        <v>910</v>
      </c>
      <c r="L287" s="141" t="s">
        <v>1088</v>
      </c>
      <c r="M287" s="150" t="s">
        <v>1179</v>
      </c>
      <c r="N287" s="141"/>
    </row>
    <row r="288" spans="1:14">
      <c r="A288" s="49">
        <v>35061971100</v>
      </c>
      <c r="B288" s="26">
        <v>0.29699999999999999</v>
      </c>
      <c r="C288" s="35">
        <v>4</v>
      </c>
      <c r="D288" s="26" t="s">
        <v>331</v>
      </c>
      <c r="E288" s="26">
        <v>28</v>
      </c>
      <c r="F288" s="136">
        <v>1575</v>
      </c>
      <c r="G288" s="149">
        <f t="shared" si="4"/>
        <v>1.7777777777777778E-2</v>
      </c>
      <c r="H288" s="137" t="s">
        <v>1018</v>
      </c>
      <c r="I288" s="137">
        <v>-108</v>
      </c>
      <c r="J288" s="26" t="s">
        <v>1045</v>
      </c>
      <c r="K288" s="26" t="s">
        <v>910</v>
      </c>
      <c r="L288" s="141" t="s">
        <v>1088</v>
      </c>
      <c r="M288" s="150" t="s">
        <v>1179</v>
      </c>
      <c r="N288" s="141"/>
    </row>
    <row r="289" spans="1:14">
      <c r="A289" s="139">
        <v>35001003735</v>
      </c>
      <c r="B289" s="26">
        <v>5.5E-2</v>
      </c>
      <c r="C289" s="35">
        <v>2</v>
      </c>
      <c r="D289" s="26" t="s">
        <v>327</v>
      </c>
      <c r="E289" s="26">
        <v>115</v>
      </c>
      <c r="F289" s="136">
        <v>6494</v>
      </c>
      <c r="G289" s="149">
        <f t="shared" si="4"/>
        <v>1.7708654142285188E-2</v>
      </c>
      <c r="H289" s="137" t="s">
        <v>929</v>
      </c>
      <c r="I289" s="26">
        <v>-32</v>
      </c>
      <c r="J289" s="26" t="s">
        <v>1021</v>
      </c>
      <c r="K289" s="26" t="s">
        <v>910</v>
      </c>
      <c r="L289" s="141" t="s">
        <v>1068</v>
      </c>
      <c r="M289" s="150" t="s">
        <v>1107</v>
      </c>
      <c r="N289" s="141"/>
    </row>
    <row r="290" spans="1:14">
      <c r="A290" s="139">
        <v>35045000705</v>
      </c>
      <c r="B290" s="26">
        <v>0.26500000000000001</v>
      </c>
      <c r="C290" s="35">
        <v>4</v>
      </c>
      <c r="D290" s="26" t="s">
        <v>331</v>
      </c>
      <c r="E290" s="26">
        <v>67</v>
      </c>
      <c r="F290" s="136">
        <v>3790</v>
      </c>
      <c r="G290" s="149">
        <f t="shared" si="4"/>
        <v>1.7678100263852244E-2</v>
      </c>
      <c r="H290" s="137" t="s">
        <v>1000</v>
      </c>
      <c r="I290" s="26">
        <v>-81</v>
      </c>
      <c r="J290" s="26" t="s">
        <v>1062</v>
      </c>
      <c r="K290" s="26" t="s">
        <v>910</v>
      </c>
      <c r="L290" s="141" t="s">
        <v>1083</v>
      </c>
      <c r="M290" s="150" t="s">
        <v>1164</v>
      </c>
      <c r="N290" s="141"/>
    </row>
    <row r="291" spans="1:14">
      <c r="A291" s="139">
        <v>35049940400</v>
      </c>
      <c r="B291" s="26">
        <v>0.17299999999999999</v>
      </c>
      <c r="C291" s="35">
        <v>3</v>
      </c>
      <c r="D291" s="26" t="s">
        <v>329</v>
      </c>
      <c r="E291" s="26">
        <v>26</v>
      </c>
      <c r="F291" s="136">
        <v>1475</v>
      </c>
      <c r="G291" s="149">
        <f t="shared" si="4"/>
        <v>1.7627118644067796E-2</v>
      </c>
      <c r="H291" s="137" t="s">
        <v>1009</v>
      </c>
      <c r="I291" s="26">
        <v>-94</v>
      </c>
      <c r="J291" s="26" t="s">
        <v>1064</v>
      </c>
      <c r="K291" s="26" t="s">
        <v>910</v>
      </c>
      <c r="L291" s="141" t="s">
        <v>1086</v>
      </c>
      <c r="M291" s="150" t="s">
        <v>1173</v>
      </c>
      <c r="N291" s="141"/>
    </row>
    <row r="292" spans="1:14">
      <c r="A292" s="49">
        <v>35001003722</v>
      </c>
      <c r="B292" s="26">
        <v>0.115</v>
      </c>
      <c r="C292" s="35">
        <v>3</v>
      </c>
      <c r="D292" s="26" t="s">
        <v>329</v>
      </c>
      <c r="E292" s="26">
        <v>114</v>
      </c>
      <c r="F292" s="136">
        <v>6485</v>
      </c>
      <c r="G292" s="149">
        <f t="shared" si="4"/>
        <v>1.7579028527370855E-2</v>
      </c>
      <c r="H292" s="137" t="s">
        <v>932</v>
      </c>
      <c r="I292" s="26">
        <v>-26</v>
      </c>
      <c r="J292" s="26" t="s">
        <v>1021</v>
      </c>
      <c r="K292" s="26" t="s">
        <v>910</v>
      </c>
      <c r="L292" s="141" t="s">
        <v>1068</v>
      </c>
      <c r="M292" s="150" t="s">
        <v>1110</v>
      </c>
      <c r="N292" s="141"/>
    </row>
    <row r="293" spans="1:14">
      <c r="A293" s="49">
        <v>35001003714</v>
      </c>
      <c r="B293" s="26">
        <v>0.222</v>
      </c>
      <c r="C293" s="35">
        <v>4</v>
      </c>
      <c r="D293" s="26" t="s">
        <v>331</v>
      </c>
      <c r="E293" s="26">
        <v>126</v>
      </c>
      <c r="F293" s="136">
        <v>7176</v>
      </c>
      <c r="G293" s="149">
        <f t="shared" si="4"/>
        <v>1.7558528428093644E-2</v>
      </c>
      <c r="H293" s="137" t="s">
        <v>915</v>
      </c>
      <c r="I293" s="26">
        <v>-23</v>
      </c>
      <c r="J293" s="26" t="s">
        <v>1021</v>
      </c>
      <c r="K293" s="26" t="s">
        <v>910</v>
      </c>
      <c r="L293" s="141" t="s">
        <v>1068</v>
      </c>
      <c r="M293" s="150" t="s">
        <v>1093</v>
      </c>
      <c r="N293" s="141"/>
    </row>
    <row r="294" spans="1:14">
      <c r="A294" s="49">
        <v>35001000110</v>
      </c>
      <c r="B294" s="26">
        <v>0.22600000000000001</v>
      </c>
      <c r="C294" s="35">
        <v>4</v>
      </c>
      <c r="D294" s="26" t="s">
        <v>331</v>
      </c>
      <c r="E294" s="26">
        <v>63</v>
      </c>
      <c r="F294" s="136">
        <v>3601</v>
      </c>
      <c r="G294" s="149">
        <f t="shared" si="4"/>
        <v>1.7495140238822548E-2</v>
      </c>
      <c r="H294" s="137" t="s">
        <v>912</v>
      </c>
      <c r="I294" s="26">
        <v>-25</v>
      </c>
      <c r="J294" s="26" t="s">
        <v>1021</v>
      </c>
      <c r="K294" s="26" t="s">
        <v>910</v>
      </c>
      <c r="L294" s="141" t="s">
        <v>1068</v>
      </c>
      <c r="M294" s="150" t="s">
        <v>1090</v>
      </c>
      <c r="N294" s="141"/>
    </row>
    <row r="295" spans="1:14">
      <c r="A295" s="139">
        <v>35057963202</v>
      </c>
      <c r="B295" s="26">
        <v>0.22900000000000001</v>
      </c>
      <c r="C295" s="35">
        <v>4</v>
      </c>
      <c r="D295" s="26" t="s">
        <v>331</v>
      </c>
      <c r="E295" s="26">
        <v>53</v>
      </c>
      <c r="F295" s="136">
        <v>3047</v>
      </c>
      <c r="G295" s="149">
        <f t="shared" si="4"/>
        <v>1.7394158188382015E-2</v>
      </c>
      <c r="H295" s="137" t="s">
        <v>1016</v>
      </c>
      <c r="I295" s="137">
        <v>-103</v>
      </c>
      <c r="J295" s="26" t="s">
        <v>1044</v>
      </c>
      <c r="K295" s="26" t="s">
        <v>910</v>
      </c>
      <c r="L295" s="141" t="s">
        <v>1055</v>
      </c>
      <c r="M295" s="150" t="s">
        <v>1100</v>
      </c>
      <c r="N295" s="141"/>
    </row>
    <row r="296" spans="1:14">
      <c r="A296" s="49">
        <v>35001004728</v>
      </c>
      <c r="B296" s="26">
        <v>4.7E-2</v>
      </c>
      <c r="C296" s="35">
        <v>1</v>
      </c>
      <c r="D296" s="26" t="s">
        <v>325</v>
      </c>
      <c r="E296" s="26">
        <v>90</v>
      </c>
      <c r="F296" s="136">
        <v>5201</v>
      </c>
      <c r="G296" s="149">
        <f t="shared" si="4"/>
        <v>1.7304364545279755E-2</v>
      </c>
      <c r="H296" s="137" t="s">
        <v>941</v>
      </c>
      <c r="I296" s="26">
        <v>-30</v>
      </c>
      <c r="J296" s="26" t="s">
        <v>1021</v>
      </c>
      <c r="K296" s="26" t="s">
        <v>910</v>
      </c>
      <c r="L296" s="141" t="s">
        <v>1068</v>
      </c>
      <c r="M296" s="150" t="s">
        <v>1119</v>
      </c>
      <c r="N296" s="141"/>
    </row>
    <row r="297" spans="1:14">
      <c r="A297" s="49">
        <v>35045943300</v>
      </c>
      <c r="B297" s="26">
        <v>0.22600000000000001</v>
      </c>
      <c r="C297" s="35">
        <v>4</v>
      </c>
      <c r="D297" s="26" t="s">
        <v>331</v>
      </c>
      <c r="E297" s="26">
        <v>38</v>
      </c>
      <c r="F297" s="136">
        <v>2204</v>
      </c>
      <c r="G297" s="149">
        <f t="shared" si="4"/>
        <v>1.7241379310344827E-2</v>
      </c>
      <c r="H297" s="137" t="s">
        <v>997</v>
      </c>
      <c r="I297" s="26">
        <v>-79</v>
      </c>
      <c r="J297" s="26" t="s">
        <v>1062</v>
      </c>
      <c r="K297" s="26" t="s">
        <v>910</v>
      </c>
      <c r="L297" s="141" t="s">
        <v>1083</v>
      </c>
      <c r="M297" s="150" t="s">
        <v>1161</v>
      </c>
      <c r="N297" s="141"/>
    </row>
    <row r="298" spans="1:14">
      <c r="A298" s="49">
        <v>35001003715</v>
      </c>
      <c r="B298" s="26">
        <v>3.5999999999999997E-2</v>
      </c>
      <c r="C298" s="35">
        <v>1</v>
      </c>
      <c r="D298" s="26" t="s">
        <v>325</v>
      </c>
      <c r="E298" s="26">
        <v>73</v>
      </c>
      <c r="F298" s="136">
        <v>4244</v>
      </c>
      <c r="G298" s="149">
        <f t="shared" si="4"/>
        <v>1.7200754005655041E-2</v>
      </c>
      <c r="H298" s="137" t="s">
        <v>930</v>
      </c>
      <c r="I298" s="26">
        <v>-27</v>
      </c>
      <c r="J298" s="26" t="s">
        <v>1021</v>
      </c>
      <c r="K298" s="26" t="s">
        <v>910</v>
      </c>
      <c r="L298" s="141" t="s">
        <v>1068</v>
      </c>
      <c r="M298" s="150" t="s">
        <v>1108</v>
      </c>
      <c r="N298" s="141"/>
    </row>
    <row r="299" spans="1:14">
      <c r="A299" s="49">
        <v>35001000120</v>
      </c>
      <c r="B299" s="26">
        <v>0.26</v>
      </c>
      <c r="C299" s="35">
        <v>4</v>
      </c>
      <c r="D299" s="26" t="s">
        <v>331</v>
      </c>
      <c r="E299" s="26">
        <v>47</v>
      </c>
      <c r="F299" s="136">
        <v>2737</v>
      </c>
      <c r="G299" s="149">
        <f t="shared" si="4"/>
        <v>1.7172086225794667E-2</v>
      </c>
      <c r="H299" s="137" t="s">
        <v>914</v>
      </c>
      <c r="I299" s="26">
        <v>-24</v>
      </c>
      <c r="J299" s="26" t="s">
        <v>1021</v>
      </c>
      <c r="K299" s="26" t="s">
        <v>910</v>
      </c>
      <c r="L299" s="141" t="s">
        <v>1068</v>
      </c>
      <c r="M299" s="150" t="s">
        <v>1092</v>
      </c>
      <c r="N299" s="141"/>
    </row>
    <row r="300" spans="1:14">
      <c r="A300" s="49">
        <v>35001003501</v>
      </c>
      <c r="B300" s="26">
        <v>0.13300000000000001</v>
      </c>
      <c r="C300" s="35">
        <v>3</v>
      </c>
      <c r="D300" s="26" t="s">
        <v>329</v>
      </c>
      <c r="E300" s="26">
        <v>97</v>
      </c>
      <c r="F300" s="136">
        <v>5669</v>
      </c>
      <c r="G300" s="149">
        <f t="shared" si="4"/>
        <v>1.7110601517022404E-2</v>
      </c>
      <c r="H300" s="137" t="s">
        <v>929</v>
      </c>
      <c r="I300" s="26">
        <v>-32</v>
      </c>
      <c r="J300" s="26" t="s">
        <v>1021</v>
      </c>
      <c r="K300" s="26" t="s">
        <v>910</v>
      </c>
      <c r="L300" s="141" t="s">
        <v>1068</v>
      </c>
      <c r="M300" s="150" t="s">
        <v>1107</v>
      </c>
      <c r="N300" s="141"/>
    </row>
    <row r="301" spans="1:14">
      <c r="A301" s="49">
        <v>35037958900</v>
      </c>
      <c r="B301" s="26">
        <v>0.108</v>
      </c>
      <c r="C301" s="35">
        <v>3</v>
      </c>
      <c r="D301" s="26" t="s">
        <v>329</v>
      </c>
      <c r="E301" s="26">
        <v>47</v>
      </c>
      <c r="F301" s="136">
        <v>2749</v>
      </c>
      <c r="G301" s="149">
        <f t="shared" si="4"/>
        <v>1.7097126227719171E-2</v>
      </c>
      <c r="H301" s="137" t="s">
        <v>954</v>
      </c>
      <c r="I301" s="26">
        <v>-73</v>
      </c>
      <c r="J301" s="26" t="s">
        <v>1030</v>
      </c>
      <c r="K301" s="26" t="s">
        <v>1025</v>
      </c>
      <c r="L301" s="141" t="s">
        <v>1050</v>
      </c>
      <c r="M301" s="150" t="s">
        <v>1100</v>
      </c>
      <c r="N301" s="141"/>
    </row>
    <row r="302" spans="1:14">
      <c r="A302" s="49">
        <v>35025000900</v>
      </c>
      <c r="B302" s="26">
        <v>0.16300000000000001</v>
      </c>
      <c r="C302" s="35">
        <v>3</v>
      </c>
      <c r="D302" s="26" t="s">
        <v>329</v>
      </c>
      <c r="E302" s="26">
        <v>41</v>
      </c>
      <c r="F302" s="136">
        <v>2403</v>
      </c>
      <c r="G302" s="149">
        <f t="shared" si="4"/>
        <v>1.7062005826050771E-2</v>
      </c>
      <c r="H302" s="137" t="s">
        <v>973</v>
      </c>
      <c r="I302" s="26">
        <v>-59</v>
      </c>
      <c r="J302" s="26" t="s">
        <v>1033</v>
      </c>
      <c r="K302" s="26" t="s">
        <v>910</v>
      </c>
      <c r="L302" s="141" t="s">
        <v>1077</v>
      </c>
      <c r="M302" s="150" t="s">
        <v>1125</v>
      </c>
      <c r="N302" s="141"/>
    </row>
    <row r="303" spans="1:14">
      <c r="A303" s="139">
        <v>35051962300</v>
      </c>
      <c r="B303" s="26">
        <v>0.27900000000000003</v>
      </c>
      <c r="C303" s="35">
        <v>4</v>
      </c>
      <c r="D303" s="26" t="s">
        <v>331</v>
      </c>
      <c r="E303" s="26">
        <v>54</v>
      </c>
      <c r="F303" s="136">
        <v>3167</v>
      </c>
      <c r="G303" s="149">
        <f t="shared" si="4"/>
        <v>1.7050836754025894E-2</v>
      </c>
      <c r="H303" s="137" t="s">
        <v>945</v>
      </c>
      <c r="I303" s="137">
        <v>-101</v>
      </c>
      <c r="J303" s="26" t="s">
        <v>1024</v>
      </c>
      <c r="K303" s="26" t="s">
        <v>1025</v>
      </c>
      <c r="L303" s="141" t="s">
        <v>1047</v>
      </c>
      <c r="M303" s="150" t="s">
        <v>1100</v>
      </c>
      <c r="N303" s="141"/>
    </row>
    <row r="304" spans="1:14">
      <c r="A304" s="49">
        <v>35049001102</v>
      </c>
      <c r="B304" s="26">
        <v>0.123</v>
      </c>
      <c r="C304" s="35">
        <v>3</v>
      </c>
      <c r="D304" s="26" t="s">
        <v>329</v>
      </c>
      <c r="E304" s="26">
        <v>56</v>
      </c>
      <c r="F304" s="136">
        <v>3289</v>
      </c>
      <c r="G304" s="149">
        <f t="shared" si="4"/>
        <v>1.7026451809060504E-2</v>
      </c>
      <c r="H304" s="137" t="s">
        <v>1005</v>
      </c>
      <c r="I304" s="26">
        <v>-95</v>
      </c>
      <c r="J304" s="26" t="s">
        <v>1064</v>
      </c>
      <c r="K304" s="26" t="s">
        <v>910</v>
      </c>
      <c r="L304" s="141" t="s">
        <v>1086</v>
      </c>
      <c r="M304" s="150" t="s">
        <v>1169</v>
      </c>
      <c r="N304" s="141"/>
    </row>
    <row r="305" spans="1:14">
      <c r="A305" s="49">
        <v>35001003723</v>
      </c>
      <c r="B305" s="26">
        <v>0.113</v>
      </c>
      <c r="C305" s="35">
        <v>3</v>
      </c>
      <c r="D305" s="26" t="s">
        <v>329</v>
      </c>
      <c r="E305" s="26">
        <v>97</v>
      </c>
      <c r="F305" s="136">
        <v>5704</v>
      </c>
      <c r="G305" s="149">
        <f t="shared" si="4"/>
        <v>1.7005610098176718E-2</v>
      </c>
      <c r="H305" s="137" t="s">
        <v>932</v>
      </c>
      <c r="I305" s="26">
        <v>-26</v>
      </c>
      <c r="J305" s="26" t="s">
        <v>1021</v>
      </c>
      <c r="K305" s="26" t="s">
        <v>910</v>
      </c>
      <c r="L305" s="141" t="s">
        <v>1068</v>
      </c>
      <c r="M305" s="150" t="s">
        <v>1110</v>
      </c>
      <c r="N305" s="141"/>
    </row>
    <row r="306" spans="1:14">
      <c r="A306" s="49">
        <v>35037958602</v>
      </c>
      <c r="B306" s="26">
        <v>0.26700000000000002</v>
      </c>
      <c r="C306" s="35">
        <v>4</v>
      </c>
      <c r="D306" s="26" t="s">
        <v>331</v>
      </c>
      <c r="E306" s="26">
        <v>46</v>
      </c>
      <c r="F306" s="136">
        <v>2716</v>
      </c>
      <c r="G306" s="149">
        <f t="shared" si="4"/>
        <v>1.6936671575846832E-2</v>
      </c>
      <c r="H306" s="137" t="s">
        <v>954</v>
      </c>
      <c r="I306" s="26">
        <v>-73</v>
      </c>
      <c r="J306" s="26" t="s">
        <v>1030</v>
      </c>
      <c r="K306" s="26" t="s">
        <v>1025</v>
      </c>
      <c r="L306" s="141" t="s">
        <v>1050</v>
      </c>
      <c r="M306" s="150" t="s">
        <v>1100</v>
      </c>
      <c r="N306" s="141"/>
    </row>
    <row r="307" spans="1:14">
      <c r="A307" s="49">
        <v>35049000900</v>
      </c>
      <c r="B307" s="26">
        <v>0.13</v>
      </c>
      <c r="C307" s="35">
        <v>3</v>
      </c>
      <c r="D307" s="26" t="s">
        <v>329</v>
      </c>
      <c r="E307" s="26">
        <v>62</v>
      </c>
      <c r="F307" s="136">
        <v>3673</v>
      </c>
      <c r="G307" s="149">
        <f t="shared" si="4"/>
        <v>1.6879934658317452E-2</v>
      </c>
      <c r="H307" s="137" t="s">
        <v>1005</v>
      </c>
      <c r="I307" s="26">
        <v>-95</v>
      </c>
      <c r="J307" s="26" t="s">
        <v>1064</v>
      </c>
      <c r="K307" s="26" t="s">
        <v>910</v>
      </c>
      <c r="L307" s="141" t="s">
        <v>1086</v>
      </c>
      <c r="M307" s="150" t="s">
        <v>1169</v>
      </c>
      <c r="N307" s="141"/>
    </row>
    <row r="308" spans="1:14">
      <c r="A308" s="49">
        <v>35061970303</v>
      </c>
      <c r="B308" s="26">
        <v>0.13300000000000001</v>
      </c>
      <c r="C308" s="35">
        <v>3</v>
      </c>
      <c r="D308" s="26" t="s">
        <v>329</v>
      </c>
      <c r="E308" s="26">
        <v>108</v>
      </c>
      <c r="F308" s="136">
        <v>6452</v>
      </c>
      <c r="G308" s="149">
        <f t="shared" si="4"/>
        <v>1.6738995660260384E-2</v>
      </c>
      <c r="H308" s="137" t="s">
        <v>1018</v>
      </c>
      <c r="I308" s="137">
        <v>-108</v>
      </c>
      <c r="J308" s="26" t="s">
        <v>1045</v>
      </c>
      <c r="K308" s="26" t="s">
        <v>910</v>
      </c>
      <c r="L308" s="141" t="s">
        <v>1088</v>
      </c>
      <c r="M308" s="150" t="s">
        <v>1179</v>
      </c>
      <c r="N308" s="141"/>
    </row>
    <row r="309" spans="1:14">
      <c r="A309" s="49">
        <v>35061971400</v>
      </c>
      <c r="B309" s="26">
        <v>0.11799999999999999</v>
      </c>
      <c r="C309" s="35">
        <v>3</v>
      </c>
      <c r="D309" s="26" t="s">
        <v>329</v>
      </c>
      <c r="E309" s="26">
        <v>55</v>
      </c>
      <c r="F309" s="136">
        <v>3286</v>
      </c>
      <c r="G309" s="149">
        <f t="shared" si="4"/>
        <v>1.6737674984783932E-2</v>
      </c>
      <c r="H309" s="137" t="s">
        <v>1019</v>
      </c>
      <c r="I309" s="137">
        <v>-106</v>
      </c>
      <c r="J309" s="26" t="s">
        <v>1045</v>
      </c>
      <c r="K309" s="26" t="s">
        <v>910</v>
      </c>
      <c r="L309" s="141" t="s">
        <v>1088</v>
      </c>
      <c r="M309" s="150" t="s">
        <v>1180</v>
      </c>
      <c r="N309" s="141"/>
    </row>
    <row r="310" spans="1:14">
      <c r="A310" s="139">
        <v>35049010316</v>
      </c>
      <c r="B310" s="26">
        <v>7.0999999999999994E-2</v>
      </c>
      <c r="C310" s="35">
        <v>2</v>
      </c>
      <c r="D310" s="26" t="s">
        <v>327</v>
      </c>
      <c r="E310" s="26">
        <v>27</v>
      </c>
      <c r="F310" s="136">
        <v>1617</v>
      </c>
      <c r="G310" s="149">
        <f t="shared" si="4"/>
        <v>1.6697588126159554E-2</v>
      </c>
      <c r="H310" s="137" t="s">
        <v>1006</v>
      </c>
      <c r="I310" s="26">
        <v>-97</v>
      </c>
      <c r="J310" s="26" t="s">
        <v>1064</v>
      </c>
      <c r="K310" s="26" t="s">
        <v>910</v>
      </c>
      <c r="L310" s="141" t="s">
        <v>1086</v>
      </c>
      <c r="M310" s="150" t="s">
        <v>1170</v>
      </c>
      <c r="N310" s="141"/>
    </row>
    <row r="311" spans="1:14">
      <c r="A311" s="49">
        <v>35061970800</v>
      </c>
      <c r="B311" s="26">
        <v>0.22800000000000001</v>
      </c>
      <c r="C311" s="35">
        <v>4</v>
      </c>
      <c r="D311" s="26" t="s">
        <v>331</v>
      </c>
      <c r="E311" s="26">
        <v>83</v>
      </c>
      <c r="F311" s="136">
        <v>4991</v>
      </c>
      <c r="G311" s="149">
        <f t="shared" si="4"/>
        <v>1.6629933880985773E-2</v>
      </c>
      <c r="H311" s="137" t="s">
        <v>1020</v>
      </c>
      <c r="I311" s="137">
        <v>-109</v>
      </c>
      <c r="J311" s="26" t="s">
        <v>1045</v>
      </c>
      <c r="K311" s="26" t="s">
        <v>910</v>
      </c>
      <c r="L311" s="141" t="s">
        <v>1088</v>
      </c>
      <c r="M311" s="150" t="s">
        <v>1181</v>
      </c>
      <c r="N311" s="141"/>
    </row>
    <row r="312" spans="1:14">
      <c r="A312" s="139">
        <v>35045000301</v>
      </c>
      <c r="B312" s="26">
        <v>0.14499999999999999</v>
      </c>
      <c r="C312" s="35">
        <v>3</v>
      </c>
      <c r="D312" s="26" t="s">
        <v>329</v>
      </c>
      <c r="E312" s="26">
        <v>85</v>
      </c>
      <c r="F312" s="136">
        <v>5128</v>
      </c>
      <c r="G312" s="149">
        <f t="shared" si="4"/>
        <v>1.6575663026521061E-2</v>
      </c>
      <c r="H312" s="137" t="s">
        <v>996</v>
      </c>
      <c r="I312" s="26">
        <v>-77</v>
      </c>
      <c r="J312" s="26" t="s">
        <v>1062</v>
      </c>
      <c r="K312" s="26" t="s">
        <v>910</v>
      </c>
      <c r="L312" s="141" t="s">
        <v>1083</v>
      </c>
      <c r="M312" s="150" t="s">
        <v>1160</v>
      </c>
      <c r="N312" s="141"/>
    </row>
    <row r="313" spans="1:14">
      <c r="A313" s="49">
        <v>35001004752</v>
      </c>
      <c r="B313" s="26">
        <v>9.5000000000000001E-2</v>
      </c>
      <c r="C313" s="35">
        <v>2</v>
      </c>
      <c r="D313" s="26" t="s">
        <v>327</v>
      </c>
      <c r="E313" s="26">
        <v>64</v>
      </c>
      <c r="F313" s="136">
        <v>3868</v>
      </c>
      <c r="G313" s="149">
        <f t="shared" si="4"/>
        <v>1.6546018614270942E-2</v>
      </c>
      <c r="H313" s="137" t="s">
        <v>939</v>
      </c>
      <c r="I313" s="26">
        <v>-34</v>
      </c>
      <c r="J313" s="26" t="s">
        <v>1021</v>
      </c>
      <c r="K313" s="26" t="s">
        <v>910</v>
      </c>
      <c r="L313" s="141" t="s">
        <v>1068</v>
      </c>
      <c r="M313" s="150" t="s">
        <v>1117</v>
      </c>
      <c r="N313" s="141"/>
    </row>
    <row r="314" spans="1:14">
      <c r="A314" s="49">
        <v>35001002600</v>
      </c>
      <c r="B314" s="26">
        <v>0.24199999999999999</v>
      </c>
      <c r="C314" s="35">
        <v>4</v>
      </c>
      <c r="D314" s="26" t="s">
        <v>331</v>
      </c>
      <c r="E314" s="26">
        <v>17</v>
      </c>
      <c r="F314" s="136">
        <v>1039</v>
      </c>
      <c r="G314" s="149">
        <f t="shared" si="4"/>
        <v>1.6361886429258902E-2</v>
      </c>
      <c r="H314" s="137" t="s">
        <v>925</v>
      </c>
      <c r="I314" s="26">
        <v>-8</v>
      </c>
      <c r="J314" s="26" t="s">
        <v>1021</v>
      </c>
      <c r="K314" s="26" t="s">
        <v>910</v>
      </c>
      <c r="L314" s="141" t="s">
        <v>1068</v>
      </c>
      <c r="M314" s="150" t="s">
        <v>1103</v>
      </c>
      <c r="N314" s="141"/>
    </row>
    <row r="315" spans="1:14">
      <c r="A315" s="49">
        <v>35059950200</v>
      </c>
      <c r="B315" s="26">
        <v>0.14099999999999999</v>
      </c>
      <c r="C315" s="35">
        <v>3</v>
      </c>
      <c r="D315" s="26" t="s">
        <v>329</v>
      </c>
      <c r="E315" s="26">
        <v>67</v>
      </c>
      <c r="F315" s="136">
        <v>4163</v>
      </c>
      <c r="G315" s="149">
        <f t="shared" si="4"/>
        <v>1.609416286331972E-2</v>
      </c>
      <c r="H315" s="137" t="s">
        <v>950</v>
      </c>
      <c r="I315" s="26">
        <v>-39</v>
      </c>
      <c r="J315" s="26" t="s">
        <v>1028</v>
      </c>
      <c r="K315" s="26" t="s">
        <v>1025</v>
      </c>
      <c r="L315" s="141" t="s">
        <v>1049</v>
      </c>
      <c r="M315" s="150" t="s">
        <v>1100</v>
      </c>
      <c r="N315" s="141" t="s">
        <v>1193</v>
      </c>
    </row>
    <row r="316" spans="1:14">
      <c r="A316" s="49">
        <v>35039944100</v>
      </c>
      <c r="B316" s="26">
        <v>0.28100000000000003</v>
      </c>
      <c r="C316" s="35">
        <v>4</v>
      </c>
      <c r="D316" s="26" t="s">
        <v>331</v>
      </c>
      <c r="E316" s="26">
        <v>99</v>
      </c>
      <c r="F316" s="136">
        <v>6162</v>
      </c>
      <c r="G316" s="149">
        <f t="shared" si="4"/>
        <v>1.6066212268743916E-2</v>
      </c>
      <c r="H316" s="137" t="s">
        <v>985</v>
      </c>
      <c r="I316" s="26">
        <v>-74</v>
      </c>
      <c r="J316" s="26" t="s">
        <v>1061</v>
      </c>
      <c r="K316" s="26" t="s">
        <v>910</v>
      </c>
      <c r="L316" s="141" t="s">
        <v>1080</v>
      </c>
      <c r="M316" s="150" t="s">
        <v>1148</v>
      </c>
      <c r="N316" s="141"/>
    </row>
    <row r="317" spans="1:14">
      <c r="A317" s="138">
        <v>35001000502</v>
      </c>
      <c r="B317" s="26">
        <v>0.255</v>
      </c>
      <c r="C317" s="35">
        <v>4</v>
      </c>
      <c r="D317" s="26" t="s">
        <v>331</v>
      </c>
      <c r="E317" s="26">
        <v>76</v>
      </c>
      <c r="F317" s="136">
        <v>4734</v>
      </c>
      <c r="G317" s="149">
        <f t="shared" si="4"/>
        <v>1.6054076890578792E-2</v>
      </c>
      <c r="H317" s="137" t="s">
        <v>919</v>
      </c>
      <c r="I317" s="26">
        <v>-4</v>
      </c>
      <c r="J317" s="26" t="s">
        <v>1021</v>
      </c>
      <c r="K317" s="26" t="s">
        <v>910</v>
      </c>
      <c r="L317" s="141" t="s">
        <v>1068</v>
      </c>
      <c r="M317" s="150" t="s">
        <v>1097</v>
      </c>
      <c r="N317" s="141"/>
    </row>
    <row r="318" spans="1:14">
      <c r="A318" s="139">
        <v>35051962200</v>
      </c>
      <c r="B318" s="26">
        <v>0.34599999999999997</v>
      </c>
      <c r="C318" s="35">
        <v>5</v>
      </c>
      <c r="D318" s="26" t="s">
        <v>333</v>
      </c>
      <c r="E318" s="26">
        <v>51</v>
      </c>
      <c r="F318" s="136">
        <v>3180</v>
      </c>
      <c r="G318" s="149">
        <f t="shared" si="4"/>
        <v>1.6037735849056604E-2</v>
      </c>
      <c r="H318" s="137" t="s">
        <v>945</v>
      </c>
      <c r="I318" s="137">
        <v>-101</v>
      </c>
      <c r="J318" s="26" t="s">
        <v>1024</v>
      </c>
      <c r="K318" s="26" t="s">
        <v>1025</v>
      </c>
      <c r="L318" s="141" t="s">
        <v>1047</v>
      </c>
      <c r="M318" s="150" t="s">
        <v>1100</v>
      </c>
      <c r="N318" s="141"/>
    </row>
    <row r="319" spans="1:14">
      <c r="A319" s="49">
        <v>35001000108</v>
      </c>
      <c r="B319" s="26">
        <v>7.3999999999999996E-2</v>
      </c>
      <c r="C319" s="35">
        <v>2</v>
      </c>
      <c r="D319" s="26" t="s">
        <v>327</v>
      </c>
      <c r="E319" s="26">
        <v>43</v>
      </c>
      <c r="F319" s="136">
        <v>2694</v>
      </c>
      <c r="G319" s="149">
        <f t="shared" si="4"/>
        <v>1.5961395694135114E-2</v>
      </c>
      <c r="H319" s="137" t="s">
        <v>912</v>
      </c>
      <c r="I319" s="26">
        <v>-25</v>
      </c>
      <c r="J319" s="26" t="s">
        <v>1021</v>
      </c>
      <c r="K319" s="26" t="s">
        <v>910</v>
      </c>
      <c r="L319" s="141" t="s">
        <v>1068</v>
      </c>
      <c r="M319" s="150" t="s">
        <v>1090</v>
      </c>
      <c r="N319" s="141"/>
    </row>
    <row r="320" spans="1:14">
      <c r="A320" s="138">
        <v>35001001102</v>
      </c>
      <c r="B320" s="26">
        <v>0.26900000000000002</v>
      </c>
      <c r="C320" s="35">
        <v>4</v>
      </c>
      <c r="D320" s="26" t="s">
        <v>331</v>
      </c>
      <c r="E320" s="26">
        <v>51</v>
      </c>
      <c r="F320" s="136">
        <v>3210</v>
      </c>
      <c r="G320" s="149">
        <f t="shared" si="4"/>
        <v>1.5887850467289719E-2</v>
      </c>
      <c r="H320" s="137" t="s">
        <v>923</v>
      </c>
      <c r="I320" s="26">
        <v>-6</v>
      </c>
      <c r="J320" s="26" t="s">
        <v>1021</v>
      </c>
      <c r="K320" s="26" t="s">
        <v>910</v>
      </c>
      <c r="L320" s="141" t="s">
        <v>1068</v>
      </c>
      <c r="M320" s="150" t="s">
        <v>1101</v>
      </c>
      <c r="N320" s="141"/>
    </row>
    <row r="321" spans="1:14">
      <c r="A321" s="49">
        <v>35039000200</v>
      </c>
      <c r="B321" s="26">
        <v>0.374</v>
      </c>
      <c r="C321" s="35">
        <v>5</v>
      </c>
      <c r="D321" s="26" t="s">
        <v>333</v>
      </c>
      <c r="E321" s="26">
        <v>57</v>
      </c>
      <c r="F321" s="136">
        <v>3627</v>
      </c>
      <c r="G321" s="149">
        <f t="shared" si="4"/>
        <v>1.5715467328370553E-2</v>
      </c>
      <c r="H321" s="137" t="s">
        <v>985</v>
      </c>
      <c r="I321" s="26">
        <v>-74</v>
      </c>
      <c r="J321" s="26" t="s">
        <v>1061</v>
      </c>
      <c r="K321" s="26" t="s">
        <v>910</v>
      </c>
      <c r="L321" s="141" t="s">
        <v>1080</v>
      </c>
      <c r="M321" s="150" t="s">
        <v>1148</v>
      </c>
      <c r="N321" s="141"/>
    </row>
    <row r="322" spans="1:14">
      <c r="A322" s="49">
        <v>35001000204</v>
      </c>
      <c r="B322" s="26">
        <v>0.114</v>
      </c>
      <c r="C322" s="35">
        <v>3</v>
      </c>
      <c r="D322" s="26" t="s">
        <v>329</v>
      </c>
      <c r="E322" s="26">
        <v>52</v>
      </c>
      <c r="F322" s="136">
        <v>3314</v>
      </c>
      <c r="G322" s="149">
        <f t="shared" ref="G322:G385" si="5">E322/F322</f>
        <v>1.5691007845503924E-2</v>
      </c>
      <c r="H322" s="137" t="s">
        <v>917</v>
      </c>
      <c r="I322" s="26">
        <v>-20</v>
      </c>
      <c r="J322" s="26" t="s">
        <v>1021</v>
      </c>
      <c r="K322" s="26" t="s">
        <v>910</v>
      </c>
      <c r="L322" s="141" t="s">
        <v>1068</v>
      </c>
      <c r="M322" s="150" t="s">
        <v>1095</v>
      </c>
      <c r="N322" s="141"/>
    </row>
    <row r="323" spans="1:14">
      <c r="A323" s="139">
        <v>35001003732</v>
      </c>
      <c r="B323" s="26">
        <v>2.9000000000000001E-2</v>
      </c>
      <c r="C323" s="35">
        <v>1</v>
      </c>
      <c r="D323" s="26" t="s">
        <v>325</v>
      </c>
      <c r="E323" s="26">
        <v>115</v>
      </c>
      <c r="F323" s="136">
        <v>7389</v>
      </c>
      <c r="G323" s="149">
        <f t="shared" si="5"/>
        <v>1.5563675734199485E-2</v>
      </c>
      <c r="H323" s="137" t="s">
        <v>930</v>
      </c>
      <c r="I323" s="26">
        <v>-27</v>
      </c>
      <c r="J323" s="26" t="s">
        <v>1021</v>
      </c>
      <c r="K323" s="26" t="s">
        <v>910</v>
      </c>
      <c r="L323" s="141" t="s">
        <v>1068</v>
      </c>
      <c r="M323" s="150" t="s">
        <v>1108</v>
      </c>
      <c r="N323" s="141"/>
    </row>
    <row r="324" spans="1:14">
      <c r="A324" s="139">
        <v>35045000608</v>
      </c>
      <c r="B324" s="26">
        <v>0.157</v>
      </c>
      <c r="C324" s="35">
        <v>3</v>
      </c>
      <c r="D324" s="26" t="s">
        <v>329</v>
      </c>
      <c r="E324" s="26">
        <v>95</v>
      </c>
      <c r="F324" s="136">
        <v>6107</v>
      </c>
      <c r="G324" s="149">
        <f t="shared" si="5"/>
        <v>1.555591943671197E-2</v>
      </c>
      <c r="H324" s="137" t="s">
        <v>998</v>
      </c>
      <c r="I324" s="26">
        <v>-80</v>
      </c>
      <c r="J324" s="26" t="s">
        <v>1062</v>
      </c>
      <c r="K324" s="26" t="s">
        <v>910</v>
      </c>
      <c r="L324" s="141" t="s">
        <v>1083</v>
      </c>
      <c r="M324" s="150" t="s">
        <v>1162</v>
      </c>
      <c r="N324" s="141"/>
    </row>
    <row r="325" spans="1:14">
      <c r="A325" s="49">
        <v>35001004723</v>
      </c>
      <c r="B325" s="26">
        <v>2.7E-2</v>
      </c>
      <c r="C325" s="35">
        <v>1</v>
      </c>
      <c r="D325" s="26" t="s">
        <v>325</v>
      </c>
      <c r="E325" s="26">
        <v>115</v>
      </c>
      <c r="F325" s="136">
        <v>7416</v>
      </c>
      <c r="G325" s="149">
        <f t="shared" si="5"/>
        <v>1.5507011866235168E-2</v>
      </c>
      <c r="H325" s="137" t="s">
        <v>940</v>
      </c>
      <c r="I325" s="26">
        <v>-29</v>
      </c>
      <c r="J325" s="26" t="s">
        <v>1021</v>
      </c>
      <c r="K325" s="26" t="s">
        <v>910</v>
      </c>
      <c r="L325" s="141" t="s">
        <v>1068</v>
      </c>
      <c r="M325" s="150" t="s">
        <v>1118</v>
      </c>
      <c r="N325" s="141"/>
    </row>
    <row r="326" spans="1:14">
      <c r="A326" s="49">
        <v>35001000123</v>
      </c>
      <c r="B326" s="26">
        <v>0.105</v>
      </c>
      <c r="C326" s="35">
        <v>3</v>
      </c>
      <c r="D326" s="26" t="s">
        <v>329</v>
      </c>
      <c r="E326" s="26">
        <v>79</v>
      </c>
      <c r="F326" s="136">
        <v>5104</v>
      </c>
      <c r="G326" s="149">
        <f t="shared" si="5"/>
        <v>1.5478056426332288E-2</v>
      </c>
      <c r="H326" s="137" t="s">
        <v>916</v>
      </c>
      <c r="I326" s="26">
        <v>-21</v>
      </c>
      <c r="J326" s="26" t="s">
        <v>1021</v>
      </c>
      <c r="K326" s="26" t="s">
        <v>910</v>
      </c>
      <c r="L326" s="141" t="s">
        <v>1068</v>
      </c>
      <c r="M326" s="150" t="s">
        <v>1094</v>
      </c>
      <c r="N326" s="141"/>
    </row>
    <row r="327" spans="1:14">
      <c r="A327" s="139">
        <v>35035000303</v>
      </c>
      <c r="B327" s="26">
        <v>0.23100000000000001</v>
      </c>
      <c r="C327" s="35">
        <v>4</v>
      </c>
      <c r="D327" s="26" t="s">
        <v>331</v>
      </c>
      <c r="E327" s="26">
        <v>38</v>
      </c>
      <c r="F327" s="136">
        <v>2471</v>
      </c>
      <c r="G327" s="149">
        <f t="shared" si="5"/>
        <v>1.537838931606637E-2</v>
      </c>
      <c r="H327" s="137" t="s">
        <v>983</v>
      </c>
      <c r="I327" s="26">
        <v>-70</v>
      </c>
      <c r="J327" s="26" t="s">
        <v>1037</v>
      </c>
      <c r="K327" s="26" t="s">
        <v>910</v>
      </c>
      <c r="L327" s="141" t="s">
        <v>1079</v>
      </c>
      <c r="M327" s="150" t="s">
        <v>1147</v>
      </c>
      <c r="N327" s="141"/>
    </row>
    <row r="328" spans="1:14">
      <c r="A328" s="139">
        <v>35043940600</v>
      </c>
      <c r="B328" s="26">
        <v>0.26200000000000001</v>
      </c>
      <c r="C328" s="35">
        <v>4</v>
      </c>
      <c r="D328" s="26" t="s">
        <v>331</v>
      </c>
      <c r="E328" s="26">
        <v>31</v>
      </c>
      <c r="F328" s="136">
        <v>2039</v>
      </c>
      <c r="G328" s="149">
        <f t="shared" si="5"/>
        <v>1.5203531142717018E-2</v>
      </c>
      <c r="H328" s="137" t="s">
        <v>993</v>
      </c>
      <c r="I328" s="26">
        <v>-91</v>
      </c>
      <c r="J328" s="26" t="s">
        <v>1038</v>
      </c>
      <c r="K328" s="26" t="s">
        <v>910</v>
      </c>
      <c r="L328" s="141" t="s">
        <v>1082</v>
      </c>
      <c r="M328" s="150" t="s">
        <v>1157</v>
      </c>
      <c r="N328" s="141"/>
    </row>
    <row r="329" spans="1:14">
      <c r="A329" s="138">
        <v>35001000710</v>
      </c>
      <c r="B329" s="26">
        <v>6.9000000000000006E-2</v>
      </c>
      <c r="C329" s="35">
        <v>2</v>
      </c>
      <c r="D329" s="26" t="s">
        <v>327</v>
      </c>
      <c r="E329" s="26">
        <v>91</v>
      </c>
      <c r="F329" s="136">
        <v>6041</v>
      </c>
      <c r="G329" s="149">
        <f t="shared" si="5"/>
        <v>1.5063731170336037E-2</v>
      </c>
      <c r="H329" s="137" t="s">
        <v>911</v>
      </c>
      <c r="I329" s="26">
        <v>-3</v>
      </c>
      <c r="J329" s="26" t="s">
        <v>1021</v>
      </c>
      <c r="K329" s="26" t="s">
        <v>910</v>
      </c>
      <c r="L329" s="141" t="s">
        <v>1068</v>
      </c>
      <c r="M329" s="150" t="s">
        <v>1089</v>
      </c>
      <c r="N329" s="141"/>
    </row>
    <row r="330" spans="1:14">
      <c r="A330" s="49">
        <v>35017964700</v>
      </c>
      <c r="B330" s="26">
        <v>0.16600000000000001</v>
      </c>
      <c r="C330" s="35">
        <v>3</v>
      </c>
      <c r="D330" s="26" t="s">
        <v>329</v>
      </c>
      <c r="E330" s="26">
        <v>82</v>
      </c>
      <c r="F330" s="136">
        <v>5481</v>
      </c>
      <c r="G330" s="149">
        <f t="shared" si="5"/>
        <v>1.4960773581463237E-2</v>
      </c>
      <c r="H330" s="137" t="s">
        <v>969</v>
      </c>
      <c r="I330" s="26">
        <v>-55</v>
      </c>
      <c r="J330" s="26" t="s">
        <v>1032</v>
      </c>
      <c r="K330" s="26" t="s">
        <v>910</v>
      </c>
      <c r="L330" s="141" t="s">
        <v>1075</v>
      </c>
      <c r="M330" s="150" t="s">
        <v>1139</v>
      </c>
      <c r="N330" s="141"/>
    </row>
    <row r="331" spans="1:14">
      <c r="A331" s="49">
        <v>35001002200</v>
      </c>
      <c r="B331" s="26">
        <v>0.184</v>
      </c>
      <c r="C331" s="35">
        <v>3</v>
      </c>
      <c r="D331" s="26" t="s">
        <v>329</v>
      </c>
      <c r="E331" s="26">
        <v>49</v>
      </c>
      <c r="F331" s="136">
        <v>3304</v>
      </c>
      <c r="G331" s="149">
        <f t="shared" si="5"/>
        <v>1.4830508474576272E-2</v>
      </c>
      <c r="H331" s="137" t="s">
        <v>925</v>
      </c>
      <c r="I331" s="26">
        <v>-8</v>
      </c>
      <c r="J331" s="26" t="s">
        <v>1021</v>
      </c>
      <c r="K331" s="26" t="s">
        <v>910</v>
      </c>
      <c r="L331" s="141" t="s">
        <v>1068</v>
      </c>
      <c r="M331" s="150" t="s">
        <v>1103</v>
      </c>
      <c r="N331" s="141"/>
    </row>
    <row r="332" spans="1:14">
      <c r="A332" s="49">
        <v>35001000114</v>
      </c>
      <c r="B332" s="26">
        <v>0.19700000000000001</v>
      </c>
      <c r="C332" s="35">
        <v>3</v>
      </c>
      <c r="D332" s="26" t="s">
        <v>329</v>
      </c>
      <c r="E332" s="26">
        <v>48</v>
      </c>
      <c r="F332" s="136">
        <v>3239</v>
      </c>
      <c r="G332" s="149">
        <f t="shared" si="5"/>
        <v>1.4819388700216115E-2</v>
      </c>
      <c r="H332" s="137" t="s">
        <v>912</v>
      </c>
      <c r="I332" s="26">
        <v>-25</v>
      </c>
      <c r="J332" s="26" t="s">
        <v>1021</v>
      </c>
      <c r="K332" s="26" t="s">
        <v>910</v>
      </c>
      <c r="L332" s="141" t="s">
        <v>1068</v>
      </c>
      <c r="M332" s="150" t="s">
        <v>1090</v>
      </c>
      <c r="N332" s="141"/>
    </row>
    <row r="333" spans="1:14">
      <c r="A333" s="49">
        <v>35001004753</v>
      </c>
      <c r="B333" s="26">
        <v>6.6000000000000003E-2</v>
      </c>
      <c r="C333" s="35">
        <v>2</v>
      </c>
      <c r="D333" s="26" t="s">
        <v>327</v>
      </c>
      <c r="E333" s="26">
        <v>54</v>
      </c>
      <c r="F333" s="136">
        <v>3654</v>
      </c>
      <c r="G333" s="149">
        <f t="shared" si="5"/>
        <v>1.4778325123152709E-2</v>
      </c>
      <c r="H333" s="137" t="s">
        <v>939</v>
      </c>
      <c r="I333" s="26">
        <v>-34</v>
      </c>
      <c r="J333" s="26" t="s">
        <v>1021</v>
      </c>
      <c r="K333" s="26" t="s">
        <v>910</v>
      </c>
      <c r="L333" s="141" t="s">
        <v>1068</v>
      </c>
      <c r="M333" s="150" t="s">
        <v>1117</v>
      </c>
      <c r="N333" s="141"/>
    </row>
    <row r="334" spans="1:14">
      <c r="A334" s="49">
        <v>35001003717</v>
      </c>
      <c r="B334" s="26">
        <v>0.112</v>
      </c>
      <c r="C334" s="35">
        <v>3</v>
      </c>
      <c r="D334" s="26" t="s">
        <v>329</v>
      </c>
      <c r="E334" s="26">
        <v>80</v>
      </c>
      <c r="F334" s="136">
        <v>5415</v>
      </c>
      <c r="G334" s="149">
        <f t="shared" si="5"/>
        <v>1.4773776546629732E-2</v>
      </c>
      <c r="H334" s="137" t="s">
        <v>914</v>
      </c>
      <c r="I334" s="26">
        <v>-24</v>
      </c>
      <c r="J334" s="26" t="s">
        <v>1021</v>
      </c>
      <c r="K334" s="26" t="s">
        <v>910</v>
      </c>
      <c r="L334" s="141" t="s">
        <v>1068</v>
      </c>
      <c r="M334" s="150" t="s">
        <v>1092</v>
      </c>
      <c r="N334" s="141"/>
    </row>
    <row r="335" spans="1:14">
      <c r="A335" s="49">
        <v>35001004726</v>
      </c>
      <c r="B335" s="26">
        <v>0.16200000000000001</v>
      </c>
      <c r="C335" s="35">
        <v>3</v>
      </c>
      <c r="D335" s="26" t="s">
        <v>329</v>
      </c>
      <c r="E335" s="26">
        <v>37</v>
      </c>
      <c r="F335" s="136">
        <v>2526</v>
      </c>
      <c r="G335" s="149">
        <f t="shared" si="5"/>
        <v>1.4647664291369754E-2</v>
      </c>
      <c r="H335" s="137" t="s">
        <v>941</v>
      </c>
      <c r="I335" s="26">
        <v>-30</v>
      </c>
      <c r="J335" s="26" t="s">
        <v>1021</v>
      </c>
      <c r="K335" s="26" t="s">
        <v>910</v>
      </c>
      <c r="L335" s="141" t="s">
        <v>1068</v>
      </c>
      <c r="M335" s="150" t="s">
        <v>1119</v>
      </c>
      <c r="N335" s="141"/>
    </row>
    <row r="336" spans="1:14">
      <c r="A336" s="49">
        <v>35043010723</v>
      </c>
      <c r="B336" s="26">
        <v>0.15</v>
      </c>
      <c r="C336" s="35">
        <v>3</v>
      </c>
      <c r="D336" s="26" t="s">
        <v>329</v>
      </c>
      <c r="E336" s="26">
        <v>162</v>
      </c>
      <c r="F336" s="136">
        <v>11130</v>
      </c>
      <c r="G336" s="149">
        <f t="shared" si="5"/>
        <v>1.4555256064690027E-2</v>
      </c>
      <c r="H336" s="137" t="s">
        <v>991</v>
      </c>
      <c r="I336" s="26">
        <v>-86</v>
      </c>
      <c r="J336" s="26" t="s">
        <v>1038</v>
      </c>
      <c r="K336" s="26" t="s">
        <v>910</v>
      </c>
      <c r="L336" s="141" t="s">
        <v>1082</v>
      </c>
      <c r="M336" s="150" t="s">
        <v>1155</v>
      </c>
      <c r="N336" s="141"/>
    </row>
    <row r="337" spans="1:14">
      <c r="A337" s="49">
        <v>35001000129</v>
      </c>
      <c r="B337" s="26">
        <v>0.161</v>
      </c>
      <c r="C337" s="35">
        <v>3</v>
      </c>
      <c r="D337" s="26" t="s">
        <v>329</v>
      </c>
      <c r="E337" s="26">
        <v>68</v>
      </c>
      <c r="F337" s="136">
        <v>4744</v>
      </c>
      <c r="G337" s="149">
        <f t="shared" si="5"/>
        <v>1.433389544688027E-2</v>
      </c>
      <c r="H337" s="137" t="s">
        <v>913</v>
      </c>
      <c r="I337" s="26">
        <v>-22</v>
      </c>
      <c r="J337" s="26" t="s">
        <v>1021</v>
      </c>
      <c r="K337" s="26" t="s">
        <v>910</v>
      </c>
      <c r="L337" s="141" t="s">
        <v>1068</v>
      </c>
      <c r="M337" s="150" t="s">
        <v>1091</v>
      </c>
      <c r="N337" s="141"/>
    </row>
    <row r="338" spans="1:14">
      <c r="A338" s="139">
        <v>35049010603</v>
      </c>
      <c r="B338" s="26">
        <v>0.124</v>
      </c>
      <c r="C338" s="35">
        <v>3</v>
      </c>
      <c r="D338" s="26" t="s">
        <v>329</v>
      </c>
      <c r="E338" s="26">
        <v>35</v>
      </c>
      <c r="F338" s="136">
        <v>2447</v>
      </c>
      <c r="G338" s="149">
        <f t="shared" si="5"/>
        <v>1.4303228442991417E-2</v>
      </c>
      <c r="H338" s="137" t="s">
        <v>1011</v>
      </c>
      <c r="I338" s="26">
        <v>-92</v>
      </c>
      <c r="J338" s="26" t="s">
        <v>1064</v>
      </c>
      <c r="K338" s="26" t="s">
        <v>910</v>
      </c>
      <c r="L338" s="141" t="s">
        <v>1086</v>
      </c>
      <c r="M338" s="150" t="s">
        <v>1174</v>
      </c>
      <c r="N338" s="141"/>
    </row>
    <row r="339" spans="1:14">
      <c r="A339" s="49">
        <v>35001000118</v>
      </c>
      <c r="B339" s="26">
        <v>0.121</v>
      </c>
      <c r="C339" s="35">
        <v>3</v>
      </c>
      <c r="D339" s="26" t="s">
        <v>329</v>
      </c>
      <c r="E339" s="26">
        <v>41</v>
      </c>
      <c r="F339" s="136">
        <v>2887</v>
      </c>
      <c r="G339" s="149">
        <f t="shared" si="5"/>
        <v>1.4201593349497749E-2</v>
      </c>
      <c r="H339" s="137" t="s">
        <v>915</v>
      </c>
      <c r="I339" s="26">
        <v>-23</v>
      </c>
      <c r="J339" s="26" t="s">
        <v>1021</v>
      </c>
      <c r="K339" s="26" t="s">
        <v>910</v>
      </c>
      <c r="L339" s="141" t="s">
        <v>1068</v>
      </c>
      <c r="M339" s="150" t="s">
        <v>1093</v>
      </c>
      <c r="N339" s="141"/>
    </row>
    <row r="340" spans="1:14">
      <c r="A340" s="49">
        <v>35001004724</v>
      </c>
      <c r="B340" s="26">
        <v>3.5999999999999997E-2</v>
      </c>
      <c r="C340" s="35">
        <v>1</v>
      </c>
      <c r="D340" s="26" t="s">
        <v>325</v>
      </c>
      <c r="E340" s="26">
        <v>46</v>
      </c>
      <c r="F340" s="136">
        <v>3245</v>
      </c>
      <c r="G340" s="149">
        <f t="shared" si="5"/>
        <v>1.4175654853620955E-2</v>
      </c>
      <c r="H340" s="137" t="s">
        <v>940</v>
      </c>
      <c r="I340" s="26">
        <v>-29</v>
      </c>
      <c r="J340" s="26" t="s">
        <v>1021</v>
      </c>
      <c r="K340" s="26" t="s">
        <v>910</v>
      </c>
      <c r="L340" s="141" t="s">
        <v>1068</v>
      </c>
      <c r="M340" s="150" t="s">
        <v>1118</v>
      </c>
      <c r="N340" s="141"/>
    </row>
    <row r="341" spans="1:14">
      <c r="A341" s="139">
        <v>35001004717</v>
      </c>
      <c r="B341" s="26">
        <v>0.16700000000000001</v>
      </c>
      <c r="C341" s="35">
        <v>3</v>
      </c>
      <c r="D341" s="26" t="s">
        <v>329</v>
      </c>
      <c r="E341" s="26">
        <v>111</v>
      </c>
      <c r="F341" s="136">
        <v>7831</v>
      </c>
      <c r="G341" s="149">
        <f t="shared" si="5"/>
        <v>1.4174434938066659E-2</v>
      </c>
      <c r="H341" s="137" t="s">
        <v>938</v>
      </c>
      <c r="I341" s="26">
        <v>-31</v>
      </c>
      <c r="J341" s="26" t="s">
        <v>1021</v>
      </c>
      <c r="K341" s="26" t="s">
        <v>910</v>
      </c>
      <c r="L341" s="141" t="s">
        <v>1068</v>
      </c>
      <c r="M341" s="150" t="s">
        <v>1116</v>
      </c>
      <c r="N341" s="141"/>
    </row>
    <row r="342" spans="1:14">
      <c r="A342" s="49">
        <v>35001003718</v>
      </c>
      <c r="B342" s="26">
        <v>9.8000000000000004E-2</v>
      </c>
      <c r="C342" s="35">
        <v>2</v>
      </c>
      <c r="D342" s="26" t="s">
        <v>327</v>
      </c>
      <c r="E342" s="26">
        <v>35</v>
      </c>
      <c r="F342" s="136">
        <v>2472</v>
      </c>
      <c r="G342" s="149">
        <f t="shared" si="5"/>
        <v>1.4158576051779935E-2</v>
      </c>
      <c r="H342" s="137" t="s">
        <v>914</v>
      </c>
      <c r="I342" s="26">
        <v>-24</v>
      </c>
      <c r="J342" s="26" t="s">
        <v>1021</v>
      </c>
      <c r="K342" s="26" t="s">
        <v>910</v>
      </c>
      <c r="L342" s="141" t="s">
        <v>1068</v>
      </c>
      <c r="M342" s="150" t="s">
        <v>1092</v>
      </c>
      <c r="N342" s="141"/>
    </row>
    <row r="343" spans="1:14">
      <c r="A343" s="49">
        <v>35043010702</v>
      </c>
      <c r="B343" s="26">
        <v>0.10199999999999999</v>
      </c>
      <c r="C343" s="35">
        <v>3</v>
      </c>
      <c r="D343" s="26" t="s">
        <v>329</v>
      </c>
      <c r="E343" s="26">
        <v>99</v>
      </c>
      <c r="F343" s="136">
        <v>7027</v>
      </c>
      <c r="G343" s="149">
        <f t="shared" si="5"/>
        <v>1.4088515725060482E-2</v>
      </c>
      <c r="H343" s="137" t="s">
        <v>989</v>
      </c>
      <c r="I343" s="26">
        <v>-84</v>
      </c>
      <c r="J343" s="26" t="s">
        <v>1038</v>
      </c>
      <c r="K343" s="26" t="s">
        <v>910</v>
      </c>
      <c r="L343" s="141" t="s">
        <v>1082</v>
      </c>
      <c r="M343" s="150" t="s">
        <v>1153</v>
      </c>
      <c r="N343" s="141"/>
    </row>
    <row r="344" spans="1:14">
      <c r="A344" s="49">
        <v>35001000122</v>
      </c>
      <c r="B344" s="26">
        <v>0.13300000000000001</v>
      </c>
      <c r="C344" s="35">
        <v>3</v>
      </c>
      <c r="D344" s="26" t="s">
        <v>329</v>
      </c>
      <c r="E344" s="26">
        <v>57</v>
      </c>
      <c r="F344" s="136">
        <v>4046</v>
      </c>
      <c r="G344" s="149">
        <f t="shared" si="5"/>
        <v>1.4087988136431043E-2</v>
      </c>
      <c r="H344" s="137" t="s">
        <v>916</v>
      </c>
      <c r="I344" s="26">
        <v>-21</v>
      </c>
      <c r="J344" s="26" t="s">
        <v>1021</v>
      </c>
      <c r="K344" s="26" t="s">
        <v>910</v>
      </c>
      <c r="L344" s="141" t="s">
        <v>1068</v>
      </c>
      <c r="M344" s="150" t="s">
        <v>1094</v>
      </c>
      <c r="N344" s="141"/>
    </row>
    <row r="345" spans="1:14">
      <c r="A345" s="139">
        <v>35045000201</v>
      </c>
      <c r="B345" s="26">
        <v>8.2000000000000003E-2</v>
      </c>
      <c r="C345" s="35">
        <v>2</v>
      </c>
      <c r="D345" s="26" t="s">
        <v>327</v>
      </c>
      <c r="E345" s="26">
        <v>60</v>
      </c>
      <c r="F345" s="136">
        <v>4272</v>
      </c>
      <c r="G345" s="149">
        <f t="shared" si="5"/>
        <v>1.4044943820224719E-2</v>
      </c>
      <c r="H345" s="137" t="s">
        <v>996</v>
      </c>
      <c r="I345" s="26">
        <v>-77</v>
      </c>
      <c r="J345" s="26" t="s">
        <v>1062</v>
      </c>
      <c r="K345" s="26" t="s">
        <v>910</v>
      </c>
      <c r="L345" s="141" t="s">
        <v>1083</v>
      </c>
      <c r="M345" s="150" t="s">
        <v>1160</v>
      </c>
      <c r="N345" s="141"/>
    </row>
    <row r="346" spans="1:14">
      <c r="A346" s="49">
        <v>35001000109</v>
      </c>
      <c r="B346" s="26">
        <v>7.5999999999999998E-2</v>
      </c>
      <c r="C346" s="35">
        <v>2</v>
      </c>
      <c r="D346" s="26" t="s">
        <v>327</v>
      </c>
      <c r="E346" s="26">
        <v>36</v>
      </c>
      <c r="F346" s="136">
        <v>2568</v>
      </c>
      <c r="G346" s="149">
        <f t="shared" si="5"/>
        <v>1.4018691588785047E-2</v>
      </c>
      <c r="H346" s="137" t="s">
        <v>912</v>
      </c>
      <c r="I346" s="26">
        <v>-25</v>
      </c>
      <c r="J346" s="26" t="s">
        <v>1021</v>
      </c>
      <c r="K346" s="26" t="s">
        <v>910</v>
      </c>
      <c r="L346" s="141" t="s">
        <v>1068</v>
      </c>
      <c r="M346" s="150" t="s">
        <v>1090</v>
      </c>
      <c r="N346" s="141"/>
    </row>
    <row r="347" spans="1:14">
      <c r="A347" s="49">
        <v>35001004748</v>
      </c>
      <c r="B347" s="26">
        <v>8.8999999999999996E-2</v>
      </c>
      <c r="C347" s="35">
        <v>2</v>
      </c>
      <c r="D347" s="26" t="s">
        <v>327</v>
      </c>
      <c r="E347" s="26">
        <v>133</v>
      </c>
      <c r="F347" s="136">
        <v>9539</v>
      </c>
      <c r="G347" s="149">
        <f t="shared" si="5"/>
        <v>1.3942761295733306E-2</v>
      </c>
      <c r="H347" s="137" t="s">
        <v>939</v>
      </c>
      <c r="I347" s="26">
        <v>-34</v>
      </c>
      <c r="J347" s="26" t="s">
        <v>1021</v>
      </c>
      <c r="K347" s="26" t="s">
        <v>910</v>
      </c>
      <c r="L347" s="141" t="s">
        <v>1068</v>
      </c>
      <c r="M347" s="150" t="s">
        <v>1117</v>
      </c>
      <c r="N347" s="141"/>
    </row>
    <row r="348" spans="1:14">
      <c r="A348" s="49">
        <v>35061970102</v>
      </c>
      <c r="B348" s="26">
        <v>0.17199999999999999</v>
      </c>
      <c r="C348" s="35">
        <v>3</v>
      </c>
      <c r="D348" s="26" t="s">
        <v>329</v>
      </c>
      <c r="E348" s="26">
        <v>91</v>
      </c>
      <c r="F348" s="136">
        <v>6537</v>
      </c>
      <c r="G348" s="149">
        <f t="shared" si="5"/>
        <v>1.3920758757839987E-2</v>
      </c>
      <c r="H348" s="137" t="s">
        <v>1017</v>
      </c>
      <c r="I348" s="137">
        <v>-107</v>
      </c>
      <c r="J348" s="26" t="s">
        <v>1045</v>
      </c>
      <c r="K348" s="26" t="s">
        <v>910</v>
      </c>
      <c r="L348" s="141" t="s">
        <v>1088</v>
      </c>
      <c r="M348" s="150" t="s">
        <v>1178</v>
      </c>
      <c r="N348" s="141"/>
    </row>
    <row r="349" spans="1:14">
      <c r="A349" s="49">
        <v>35001000115</v>
      </c>
      <c r="B349" s="26">
        <v>0.22700000000000001</v>
      </c>
      <c r="C349" s="35">
        <v>4</v>
      </c>
      <c r="D349" s="26" t="s">
        <v>331</v>
      </c>
      <c r="E349" s="26">
        <v>46</v>
      </c>
      <c r="F349" s="136">
        <v>3334</v>
      </c>
      <c r="G349" s="149">
        <f t="shared" si="5"/>
        <v>1.3797240551889621E-2</v>
      </c>
      <c r="H349" s="137" t="s">
        <v>913</v>
      </c>
      <c r="I349" s="26">
        <v>-22</v>
      </c>
      <c r="J349" s="26" t="s">
        <v>1021</v>
      </c>
      <c r="K349" s="26" t="s">
        <v>910</v>
      </c>
      <c r="L349" s="141" t="s">
        <v>1068</v>
      </c>
      <c r="M349" s="150" t="s">
        <v>1091</v>
      </c>
      <c r="N349" s="141"/>
    </row>
    <row r="350" spans="1:14">
      <c r="A350" s="49">
        <v>35001004747</v>
      </c>
      <c r="B350" s="26">
        <v>0.04</v>
      </c>
      <c r="C350" s="35">
        <v>1</v>
      </c>
      <c r="D350" s="26" t="s">
        <v>325</v>
      </c>
      <c r="E350" s="26">
        <v>71</v>
      </c>
      <c r="F350" s="136">
        <v>5147</v>
      </c>
      <c r="G350" s="149">
        <f t="shared" si="5"/>
        <v>1.3794443365067029E-2</v>
      </c>
      <c r="H350" s="137" t="s">
        <v>939</v>
      </c>
      <c r="I350" s="26">
        <v>-34</v>
      </c>
      <c r="J350" s="26" t="s">
        <v>1021</v>
      </c>
      <c r="K350" s="26" t="s">
        <v>910</v>
      </c>
      <c r="L350" s="141" t="s">
        <v>1068</v>
      </c>
      <c r="M350" s="150" t="s">
        <v>1117</v>
      </c>
      <c r="N350" s="141"/>
    </row>
    <row r="351" spans="1:14">
      <c r="A351" s="49">
        <v>35039940700</v>
      </c>
      <c r="B351" s="26">
        <v>0.312</v>
      </c>
      <c r="C351" s="35">
        <v>5</v>
      </c>
      <c r="D351" s="26" t="s">
        <v>333</v>
      </c>
      <c r="E351" s="26">
        <v>46</v>
      </c>
      <c r="F351" s="136">
        <v>3343</v>
      </c>
      <c r="G351" s="149">
        <f t="shared" si="5"/>
        <v>1.3760095722405025E-2</v>
      </c>
      <c r="H351" s="137" t="s">
        <v>985</v>
      </c>
      <c r="I351" s="26">
        <v>-74</v>
      </c>
      <c r="J351" s="26" t="s">
        <v>1061</v>
      </c>
      <c r="K351" s="26" t="s">
        <v>910</v>
      </c>
      <c r="L351" s="141" t="s">
        <v>1080</v>
      </c>
      <c r="M351" s="150" t="s">
        <v>1148</v>
      </c>
      <c r="N351" s="141"/>
    </row>
    <row r="352" spans="1:14">
      <c r="A352" s="49">
        <v>35061970200</v>
      </c>
      <c r="B352" s="26">
        <v>0.10199999999999999</v>
      </c>
      <c r="C352" s="35">
        <v>3</v>
      </c>
      <c r="D352" s="26" t="s">
        <v>329</v>
      </c>
      <c r="E352" s="26">
        <v>52</v>
      </c>
      <c r="F352" s="136">
        <v>3789</v>
      </c>
      <c r="G352" s="149">
        <f t="shared" si="5"/>
        <v>1.3723937714436528E-2</v>
      </c>
      <c r="H352" s="137" t="s">
        <v>1017</v>
      </c>
      <c r="I352" s="137">
        <v>-107</v>
      </c>
      <c r="J352" s="26" t="s">
        <v>1045</v>
      </c>
      <c r="K352" s="26" t="s">
        <v>910</v>
      </c>
      <c r="L352" s="141" t="s">
        <v>1088</v>
      </c>
      <c r="M352" s="150" t="s">
        <v>1178</v>
      </c>
      <c r="N352" s="141"/>
    </row>
    <row r="353" spans="1:14">
      <c r="A353" s="139">
        <v>35055940000</v>
      </c>
      <c r="B353" s="26">
        <v>0.254</v>
      </c>
      <c r="C353" s="35">
        <v>4</v>
      </c>
      <c r="D353" s="26" t="s">
        <v>331</v>
      </c>
      <c r="E353" s="26">
        <v>26</v>
      </c>
      <c r="F353" s="136">
        <v>1913</v>
      </c>
      <c r="G353" s="149">
        <f t="shared" si="5"/>
        <v>1.3591217982226868E-2</v>
      </c>
      <c r="H353" s="137" t="s">
        <v>1014</v>
      </c>
      <c r="I353" s="137">
        <v>-105</v>
      </c>
      <c r="J353" s="26" t="s">
        <v>1043</v>
      </c>
      <c r="K353" s="26" t="s">
        <v>910</v>
      </c>
      <c r="L353" s="141" t="s">
        <v>1087</v>
      </c>
      <c r="M353" s="150" t="s">
        <v>1176</v>
      </c>
      <c r="N353" s="141"/>
    </row>
    <row r="354" spans="1:14">
      <c r="A354" s="49">
        <v>35027960300</v>
      </c>
      <c r="B354" s="26">
        <v>0.182</v>
      </c>
      <c r="C354" s="35">
        <v>3</v>
      </c>
      <c r="D354" s="26" t="s">
        <v>329</v>
      </c>
      <c r="E354" s="26">
        <v>38</v>
      </c>
      <c r="F354" s="136">
        <v>2801</v>
      </c>
      <c r="G354" s="149">
        <f t="shared" si="5"/>
        <v>1.3566583363084613E-2</v>
      </c>
      <c r="H354" s="137" t="s">
        <v>974</v>
      </c>
      <c r="I354" s="26">
        <v>-60</v>
      </c>
      <c r="J354" s="26" t="s">
        <v>1034</v>
      </c>
      <c r="K354" s="26" t="s">
        <v>910</v>
      </c>
      <c r="L354" s="141" t="s">
        <v>1051</v>
      </c>
      <c r="M354" s="150" t="s">
        <v>1100</v>
      </c>
      <c r="N354" s="141"/>
    </row>
    <row r="355" spans="1:14">
      <c r="A355" s="139">
        <v>35035000306</v>
      </c>
      <c r="B355" s="26">
        <v>9.0999999999999998E-2</v>
      </c>
      <c r="C355" s="35">
        <v>2</v>
      </c>
      <c r="D355" s="26" t="s">
        <v>327</v>
      </c>
      <c r="E355" s="26">
        <v>45</v>
      </c>
      <c r="F355" s="136">
        <v>3329</v>
      </c>
      <c r="G355" s="149">
        <f t="shared" si="5"/>
        <v>1.3517572844698107E-2</v>
      </c>
      <c r="H355" s="137" t="s">
        <v>983</v>
      </c>
      <c r="I355" s="26">
        <v>-70</v>
      </c>
      <c r="J355" s="26" t="s">
        <v>1037</v>
      </c>
      <c r="K355" s="26" t="s">
        <v>910</v>
      </c>
      <c r="L355" s="141" t="s">
        <v>1079</v>
      </c>
      <c r="M355" s="150" t="s">
        <v>1147</v>
      </c>
      <c r="N355" s="141"/>
    </row>
    <row r="356" spans="1:14">
      <c r="A356" s="49">
        <v>35001000128</v>
      </c>
      <c r="B356" s="26">
        <v>0.25800000000000001</v>
      </c>
      <c r="C356" s="35">
        <v>4</v>
      </c>
      <c r="D356" s="26" t="s">
        <v>331</v>
      </c>
      <c r="E356" s="26">
        <v>44</v>
      </c>
      <c r="F356" s="136">
        <v>3278</v>
      </c>
      <c r="G356" s="149">
        <f t="shared" si="5"/>
        <v>1.3422818791946308E-2</v>
      </c>
      <c r="H356" s="137" t="s">
        <v>913</v>
      </c>
      <c r="I356" s="26">
        <v>-22</v>
      </c>
      <c r="J356" s="26" t="s">
        <v>1021</v>
      </c>
      <c r="K356" s="26" t="s">
        <v>910</v>
      </c>
      <c r="L356" s="141" t="s">
        <v>1068</v>
      </c>
      <c r="M356" s="150" t="s">
        <v>1091</v>
      </c>
      <c r="N356" s="141"/>
    </row>
    <row r="357" spans="1:14">
      <c r="A357" s="139">
        <v>35031943901</v>
      </c>
      <c r="B357" s="26">
        <v>0.35799999999999998</v>
      </c>
      <c r="C357" s="35">
        <v>5</v>
      </c>
      <c r="D357" s="26" t="s">
        <v>333</v>
      </c>
      <c r="E357" s="26">
        <v>65</v>
      </c>
      <c r="F357" s="136">
        <v>4849</v>
      </c>
      <c r="G357" s="149">
        <f t="shared" si="5"/>
        <v>1.3404825737265416E-2</v>
      </c>
      <c r="H357" s="137" t="s">
        <v>977</v>
      </c>
      <c r="I357" s="26">
        <v>-65</v>
      </c>
      <c r="J357" s="26" t="s">
        <v>1036</v>
      </c>
      <c r="K357" s="26" t="s">
        <v>910</v>
      </c>
      <c r="L357" s="141" t="s">
        <v>1078</v>
      </c>
      <c r="M357" s="150" t="s">
        <v>1143</v>
      </c>
      <c r="N357" s="141"/>
    </row>
    <row r="358" spans="1:14">
      <c r="A358" s="139">
        <v>35049010310</v>
      </c>
      <c r="B358" s="26">
        <v>9.6000000000000002E-2</v>
      </c>
      <c r="C358" s="35">
        <v>2</v>
      </c>
      <c r="D358" s="26" t="s">
        <v>327</v>
      </c>
      <c r="E358" s="26">
        <v>18</v>
      </c>
      <c r="F358" s="136">
        <v>1345</v>
      </c>
      <c r="G358" s="149">
        <f t="shared" si="5"/>
        <v>1.3382899628252789E-2</v>
      </c>
      <c r="H358" s="137" t="s">
        <v>1010</v>
      </c>
      <c r="I358" s="26">
        <v>-99</v>
      </c>
      <c r="J358" s="26" t="s">
        <v>1064</v>
      </c>
      <c r="K358" s="26" t="s">
        <v>910</v>
      </c>
      <c r="L358" s="141" t="s">
        <v>1086</v>
      </c>
      <c r="M358" s="150" t="s">
        <v>1163</v>
      </c>
      <c r="N358" s="141"/>
    </row>
    <row r="359" spans="1:14">
      <c r="A359" s="140">
        <v>35011960100</v>
      </c>
      <c r="B359" s="26">
        <v>0.16800000000000001</v>
      </c>
      <c r="C359" s="35">
        <v>3</v>
      </c>
      <c r="D359" s="26" t="s">
        <v>329</v>
      </c>
      <c r="E359" s="26">
        <v>24</v>
      </c>
      <c r="F359" s="136">
        <v>1805</v>
      </c>
      <c r="G359" s="149">
        <f t="shared" si="5"/>
        <v>1.3296398891966758E-2</v>
      </c>
      <c r="H359" s="137" t="s">
        <v>954</v>
      </c>
      <c r="I359" s="26">
        <v>-73</v>
      </c>
      <c r="J359" s="26" t="s">
        <v>1030</v>
      </c>
      <c r="K359" s="26" t="s">
        <v>1025</v>
      </c>
      <c r="L359" s="141" t="s">
        <v>1050</v>
      </c>
      <c r="M359" s="150" t="s">
        <v>1100</v>
      </c>
      <c r="N359" s="141"/>
    </row>
    <row r="360" spans="1:14">
      <c r="A360" s="49">
        <v>35001000117</v>
      </c>
      <c r="B360" s="26">
        <v>0.157</v>
      </c>
      <c r="C360" s="35">
        <v>3</v>
      </c>
      <c r="D360" s="26" t="s">
        <v>329</v>
      </c>
      <c r="E360" s="26">
        <v>31</v>
      </c>
      <c r="F360" s="136">
        <v>2334</v>
      </c>
      <c r="G360" s="149">
        <f t="shared" si="5"/>
        <v>1.3281919451585262E-2</v>
      </c>
      <c r="H360" s="137" t="s">
        <v>914</v>
      </c>
      <c r="I360" s="26">
        <v>-24</v>
      </c>
      <c r="J360" s="26" t="s">
        <v>1021</v>
      </c>
      <c r="K360" s="26" t="s">
        <v>910</v>
      </c>
      <c r="L360" s="141" t="s">
        <v>1068</v>
      </c>
      <c r="M360" s="150" t="s">
        <v>1092</v>
      </c>
      <c r="N360" s="141"/>
    </row>
    <row r="361" spans="1:14">
      <c r="A361" s="49">
        <v>35043010712</v>
      </c>
      <c r="B361" s="26">
        <v>0.13800000000000001</v>
      </c>
      <c r="C361" s="35">
        <v>3</v>
      </c>
      <c r="D361" s="26" t="s">
        <v>329</v>
      </c>
      <c r="E361" s="26">
        <v>75</v>
      </c>
      <c r="F361" s="136">
        <v>5670</v>
      </c>
      <c r="G361" s="149">
        <f t="shared" si="5"/>
        <v>1.3227513227513227E-2</v>
      </c>
      <c r="H361" s="137" t="s">
        <v>990</v>
      </c>
      <c r="I361" s="26">
        <v>-87</v>
      </c>
      <c r="J361" s="26" t="s">
        <v>1038</v>
      </c>
      <c r="K361" s="26" t="s">
        <v>910</v>
      </c>
      <c r="L361" s="141" t="s">
        <v>1082</v>
      </c>
      <c r="M361" s="150" t="s">
        <v>1154</v>
      </c>
      <c r="N361" s="141"/>
    </row>
    <row r="362" spans="1:14">
      <c r="A362" s="138">
        <v>35001001600</v>
      </c>
      <c r="B362" s="26">
        <v>0.312</v>
      </c>
      <c r="C362" s="35">
        <v>5</v>
      </c>
      <c r="D362" s="26" t="s">
        <v>333</v>
      </c>
      <c r="E362" s="26">
        <v>34</v>
      </c>
      <c r="F362" s="136">
        <v>2571</v>
      </c>
      <c r="G362" s="149">
        <f t="shared" si="5"/>
        <v>1.3224426293271101E-2</v>
      </c>
      <c r="H362" s="137" t="s">
        <v>923</v>
      </c>
      <c r="I362" s="26">
        <v>-6</v>
      </c>
      <c r="J362" s="26" t="s">
        <v>1021</v>
      </c>
      <c r="K362" s="26" t="s">
        <v>910</v>
      </c>
      <c r="L362" s="141" t="s">
        <v>1068</v>
      </c>
      <c r="M362" s="150" t="s">
        <v>1101</v>
      </c>
      <c r="N362" s="141"/>
    </row>
    <row r="363" spans="1:14">
      <c r="A363" s="139">
        <v>35001003729</v>
      </c>
      <c r="B363" s="26">
        <v>4.5999999999999999E-2</v>
      </c>
      <c r="C363" s="35">
        <v>1</v>
      </c>
      <c r="D363" s="26" t="s">
        <v>325</v>
      </c>
      <c r="E363" s="26">
        <v>24</v>
      </c>
      <c r="F363" s="136">
        <v>1819</v>
      </c>
      <c r="G363" s="149">
        <f t="shared" si="5"/>
        <v>1.3194062671797692E-2</v>
      </c>
      <c r="H363" s="137" t="s">
        <v>931</v>
      </c>
      <c r="I363" s="26">
        <v>-33</v>
      </c>
      <c r="J363" s="26" t="s">
        <v>1021</v>
      </c>
      <c r="K363" s="26" t="s">
        <v>910</v>
      </c>
      <c r="L363" s="141" t="s">
        <v>1068</v>
      </c>
      <c r="M363" s="150" t="s">
        <v>1109</v>
      </c>
      <c r="N363" s="141"/>
    </row>
    <row r="364" spans="1:14">
      <c r="A364" s="49">
        <v>35001004722</v>
      </c>
      <c r="B364" s="26">
        <v>0.16</v>
      </c>
      <c r="C364" s="35">
        <v>3</v>
      </c>
      <c r="D364" s="26" t="s">
        <v>329</v>
      </c>
      <c r="E364" s="26">
        <v>68</v>
      </c>
      <c r="F364" s="136">
        <v>5183</v>
      </c>
      <c r="G364" s="149">
        <f t="shared" si="5"/>
        <v>1.3119814779085472E-2</v>
      </c>
      <c r="H364" s="137" t="s">
        <v>940</v>
      </c>
      <c r="I364" s="26">
        <v>-29</v>
      </c>
      <c r="J364" s="26" t="s">
        <v>1021</v>
      </c>
      <c r="K364" s="26" t="s">
        <v>910</v>
      </c>
      <c r="L364" s="141" t="s">
        <v>1068</v>
      </c>
      <c r="M364" s="150" t="s">
        <v>1118</v>
      </c>
      <c r="N364" s="141"/>
    </row>
    <row r="365" spans="1:14">
      <c r="A365" s="49">
        <v>35023970000</v>
      </c>
      <c r="B365" s="26">
        <v>0.20799999999999999</v>
      </c>
      <c r="C365" s="35">
        <v>4</v>
      </c>
      <c r="D365" s="26" t="s">
        <v>331</v>
      </c>
      <c r="E365" s="26">
        <v>25</v>
      </c>
      <c r="F365" s="136">
        <v>1909</v>
      </c>
      <c r="G365" s="149">
        <f t="shared" si="5"/>
        <v>1.3095861707700367E-2</v>
      </c>
      <c r="H365" s="137" t="s">
        <v>968</v>
      </c>
      <c r="I365" s="26">
        <v>-56</v>
      </c>
      <c r="J365" s="26" t="s">
        <v>1058</v>
      </c>
      <c r="K365" s="26" t="s">
        <v>910</v>
      </c>
      <c r="L365" s="141" t="s">
        <v>1074</v>
      </c>
      <c r="M365" s="150" t="s">
        <v>1125</v>
      </c>
      <c r="N365" s="141"/>
    </row>
    <row r="366" spans="1:14">
      <c r="A366" s="49">
        <v>35047957800</v>
      </c>
      <c r="B366" s="26">
        <v>0.34499999999999997</v>
      </c>
      <c r="C366" s="35">
        <v>5</v>
      </c>
      <c r="D366" s="26" t="s">
        <v>333</v>
      </c>
      <c r="E366" s="26">
        <v>56</v>
      </c>
      <c r="F366" s="136">
        <v>4281</v>
      </c>
      <c r="G366" s="149">
        <f t="shared" si="5"/>
        <v>1.3081055828077552E-2</v>
      </c>
      <c r="H366" s="137" t="s">
        <v>1002</v>
      </c>
      <c r="I366" s="26">
        <v>-67</v>
      </c>
      <c r="J366" s="26" t="s">
        <v>1063</v>
      </c>
      <c r="K366" s="26" t="s">
        <v>910</v>
      </c>
      <c r="L366" s="141" t="s">
        <v>1084</v>
      </c>
      <c r="M366" s="150" t="s">
        <v>1166</v>
      </c>
      <c r="N366" s="141"/>
    </row>
    <row r="367" spans="1:14">
      <c r="A367" s="49">
        <v>35043010721</v>
      </c>
      <c r="B367" s="26">
        <v>0.14000000000000001</v>
      </c>
      <c r="C367" s="35">
        <v>3</v>
      </c>
      <c r="D367" s="26" t="s">
        <v>329</v>
      </c>
      <c r="E367" s="26">
        <v>63</v>
      </c>
      <c r="F367" s="136">
        <v>4845</v>
      </c>
      <c r="G367" s="149">
        <f t="shared" si="5"/>
        <v>1.3003095975232198E-2</v>
      </c>
      <c r="H367" s="137" t="s">
        <v>991</v>
      </c>
      <c r="I367" s="26">
        <v>-86</v>
      </c>
      <c r="J367" s="26" t="s">
        <v>1038</v>
      </c>
      <c r="K367" s="26" t="s">
        <v>910</v>
      </c>
      <c r="L367" s="141" t="s">
        <v>1082</v>
      </c>
      <c r="M367" s="150" t="s">
        <v>1155</v>
      </c>
      <c r="N367" s="141"/>
    </row>
    <row r="368" spans="1:14">
      <c r="A368" s="49">
        <v>35001003001</v>
      </c>
      <c r="B368" s="26">
        <v>0.189</v>
      </c>
      <c r="C368" s="35">
        <v>3</v>
      </c>
      <c r="D368" s="26" t="s">
        <v>329</v>
      </c>
      <c r="E368" s="26">
        <v>64</v>
      </c>
      <c r="F368" s="136">
        <v>4951</v>
      </c>
      <c r="G368" s="149">
        <f t="shared" si="5"/>
        <v>1.2926681478489193E-2</v>
      </c>
      <c r="H368" s="137" t="s">
        <v>927</v>
      </c>
      <c r="I368" s="26">
        <v>-19</v>
      </c>
      <c r="J368" s="26" t="s">
        <v>1021</v>
      </c>
      <c r="K368" s="26" t="s">
        <v>910</v>
      </c>
      <c r="L368" s="141" t="s">
        <v>1068</v>
      </c>
      <c r="M368" s="150" t="s">
        <v>1105</v>
      </c>
      <c r="N368" s="141"/>
    </row>
    <row r="369" spans="1:14">
      <c r="A369" s="49">
        <v>35043010705</v>
      </c>
      <c r="B369" s="26">
        <v>9.9000000000000005E-2</v>
      </c>
      <c r="C369" s="35">
        <v>2</v>
      </c>
      <c r="D369" s="26" t="s">
        <v>327</v>
      </c>
      <c r="E369" s="26">
        <v>83</v>
      </c>
      <c r="F369" s="136">
        <v>6449</v>
      </c>
      <c r="G369" s="149">
        <f t="shared" si="5"/>
        <v>1.2870212436036595E-2</v>
      </c>
      <c r="H369" s="137" t="s">
        <v>990</v>
      </c>
      <c r="I369" s="26">
        <v>-87</v>
      </c>
      <c r="J369" s="26" t="s">
        <v>1038</v>
      </c>
      <c r="K369" s="26" t="s">
        <v>910</v>
      </c>
      <c r="L369" s="141" t="s">
        <v>1082</v>
      </c>
      <c r="M369" s="150" t="s">
        <v>1154</v>
      </c>
      <c r="N369" s="141"/>
    </row>
    <row r="370" spans="1:14">
      <c r="A370" s="138">
        <v>35001000401</v>
      </c>
      <c r="B370" s="26">
        <v>0.13200000000000001</v>
      </c>
      <c r="C370" s="35">
        <v>3</v>
      </c>
      <c r="D370" s="26" t="s">
        <v>329</v>
      </c>
      <c r="E370" s="26">
        <v>56</v>
      </c>
      <c r="F370" s="136">
        <v>4430</v>
      </c>
      <c r="G370" s="149">
        <f t="shared" si="5"/>
        <v>1.2641083521444696E-2</v>
      </c>
      <c r="H370" s="137" t="s">
        <v>919</v>
      </c>
      <c r="I370" s="26">
        <v>-4</v>
      </c>
      <c r="J370" s="26" t="s">
        <v>1021</v>
      </c>
      <c r="K370" s="26" t="s">
        <v>910</v>
      </c>
      <c r="L370" s="141" t="s">
        <v>1068</v>
      </c>
      <c r="M370" s="150" t="s">
        <v>1097</v>
      </c>
      <c r="N370" s="141"/>
    </row>
    <row r="371" spans="1:14">
      <c r="A371" s="139">
        <v>35045000613</v>
      </c>
      <c r="B371" s="26">
        <v>0.109</v>
      </c>
      <c r="C371" s="35">
        <v>3</v>
      </c>
      <c r="D371" s="26" t="s">
        <v>329</v>
      </c>
      <c r="E371" s="26">
        <v>51</v>
      </c>
      <c r="F371" s="136">
        <v>4074</v>
      </c>
      <c r="G371" s="149">
        <f t="shared" si="5"/>
        <v>1.2518409425625921E-2</v>
      </c>
      <c r="H371" s="137" t="s">
        <v>998</v>
      </c>
      <c r="I371" s="26">
        <v>-80</v>
      </c>
      <c r="J371" s="26" t="s">
        <v>1062</v>
      </c>
      <c r="K371" s="26" t="s">
        <v>910</v>
      </c>
      <c r="L371" s="141" t="s">
        <v>1083</v>
      </c>
      <c r="M371" s="150" t="s">
        <v>1162</v>
      </c>
      <c r="N371" s="141"/>
    </row>
    <row r="372" spans="1:14">
      <c r="A372" s="49">
        <v>35043010713</v>
      </c>
      <c r="B372" s="26">
        <v>0.17699999999999999</v>
      </c>
      <c r="C372" s="35">
        <v>3</v>
      </c>
      <c r="D372" s="26" t="s">
        <v>329</v>
      </c>
      <c r="E372" s="26">
        <v>74</v>
      </c>
      <c r="F372" s="136">
        <v>5968</v>
      </c>
      <c r="G372" s="149">
        <f t="shared" si="5"/>
        <v>1.2399463806970509E-2</v>
      </c>
      <c r="H372" s="137" t="s">
        <v>991</v>
      </c>
      <c r="I372" s="26">
        <v>-86</v>
      </c>
      <c r="J372" s="26" t="s">
        <v>1038</v>
      </c>
      <c r="K372" s="26" t="s">
        <v>910</v>
      </c>
      <c r="L372" s="141" t="s">
        <v>1082</v>
      </c>
      <c r="M372" s="150" t="s">
        <v>1155</v>
      </c>
      <c r="N372" s="141"/>
    </row>
    <row r="373" spans="1:14">
      <c r="A373" s="138">
        <v>35001001900</v>
      </c>
      <c r="B373" s="26">
        <v>0.11600000000000001</v>
      </c>
      <c r="C373" s="35">
        <v>3</v>
      </c>
      <c r="D373" s="26" t="s">
        <v>329</v>
      </c>
      <c r="E373" s="26">
        <v>13</v>
      </c>
      <c r="F373" s="136">
        <v>1052</v>
      </c>
      <c r="G373" s="149">
        <f t="shared" si="5"/>
        <v>1.2357414448669201E-2</v>
      </c>
      <c r="H373" s="137" t="s">
        <v>918</v>
      </c>
      <c r="I373" s="26">
        <v>-5</v>
      </c>
      <c r="J373" s="26" t="s">
        <v>1021</v>
      </c>
      <c r="K373" s="26" t="s">
        <v>910</v>
      </c>
      <c r="L373" s="141" t="s">
        <v>1068</v>
      </c>
      <c r="M373" s="150" t="s">
        <v>1096</v>
      </c>
      <c r="N373" s="141"/>
    </row>
    <row r="374" spans="1:14">
      <c r="A374" s="49">
        <v>35017964500</v>
      </c>
      <c r="B374" s="26">
        <v>0.23</v>
      </c>
      <c r="C374" s="35">
        <v>4</v>
      </c>
      <c r="D374" s="26" t="s">
        <v>331</v>
      </c>
      <c r="E374" s="26">
        <v>35</v>
      </c>
      <c r="F374" s="136">
        <v>2845</v>
      </c>
      <c r="G374" s="149">
        <f t="shared" si="5"/>
        <v>1.2302284710017574E-2</v>
      </c>
      <c r="H374" s="137" t="s">
        <v>968</v>
      </c>
      <c r="I374" s="26">
        <v>-56</v>
      </c>
      <c r="J374" s="26" t="s">
        <v>1058</v>
      </c>
      <c r="K374" s="26" t="s">
        <v>910</v>
      </c>
      <c r="L374" s="141" t="s">
        <v>1074</v>
      </c>
      <c r="M374" s="150" t="s">
        <v>1125</v>
      </c>
      <c r="N374" s="141"/>
    </row>
    <row r="375" spans="1:14">
      <c r="A375" s="49">
        <v>35047957700</v>
      </c>
      <c r="B375" s="26">
        <v>0.32500000000000001</v>
      </c>
      <c r="C375" s="35">
        <v>5</v>
      </c>
      <c r="D375" s="26" t="s">
        <v>333</v>
      </c>
      <c r="E375" s="26">
        <v>28</v>
      </c>
      <c r="F375" s="136">
        <v>2290</v>
      </c>
      <c r="G375" s="149">
        <f t="shared" si="5"/>
        <v>1.222707423580786E-2</v>
      </c>
      <c r="H375" s="137" t="s">
        <v>1003</v>
      </c>
      <c r="I375" s="26">
        <v>-68</v>
      </c>
      <c r="J375" s="26" t="s">
        <v>1063</v>
      </c>
      <c r="K375" s="26" t="s">
        <v>910</v>
      </c>
      <c r="L375" s="141" t="s">
        <v>1084</v>
      </c>
      <c r="M375" s="150" t="s">
        <v>1167</v>
      </c>
      <c r="N375" s="141"/>
    </row>
    <row r="376" spans="1:14">
      <c r="A376" s="139">
        <v>35045000900</v>
      </c>
      <c r="B376" s="26">
        <v>8.8999999999999996E-2</v>
      </c>
      <c r="C376" s="35">
        <v>2</v>
      </c>
      <c r="D376" s="26" t="s">
        <v>327</v>
      </c>
      <c r="E376" s="26">
        <v>24</v>
      </c>
      <c r="F376" s="136">
        <v>1973</v>
      </c>
      <c r="G376" s="149">
        <f t="shared" si="5"/>
        <v>1.2164216928535226E-2</v>
      </c>
      <c r="H376" s="137" t="s">
        <v>999</v>
      </c>
      <c r="I376" s="26">
        <v>-82</v>
      </c>
      <c r="J376" s="26" t="s">
        <v>1062</v>
      </c>
      <c r="K376" s="26" t="s">
        <v>910</v>
      </c>
      <c r="L376" s="141" t="s">
        <v>1083</v>
      </c>
      <c r="M376" s="150" t="s">
        <v>1163</v>
      </c>
      <c r="N376" s="141"/>
    </row>
    <row r="377" spans="1:14">
      <c r="A377" s="138">
        <v>35001001800</v>
      </c>
      <c r="B377" s="26">
        <v>0.45800000000000002</v>
      </c>
      <c r="C377" s="35">
        <v>6</v>
      </c>
      <c r="D377" s="26" t="s">
        <v>335</v>
      </c>
      <c r="E377" s="26">
        <v>35</v>
      </c>
      <c r="F377" s="136">
        <v>2897</v>
      </c>
      <c r="G377" s="149">
        <f t="shared" si="5"/>
        <v>1.2081463583016915E-2</v>
      </c>
      <c r="H377" s="137" t="s">
        <v>918</v>
      </c>
      <c r="I377" s="26">
        <v>-5</v>
      </c>
      <c r="J377" s="26" t="s">
        <v>1021</v>
      </c>
      <c r="K377" s="26" t="s">
        <v>910</v>
      </c>
      <c r="L377" s="141" t="s">
        <v>1068</v>
      </c>
      <c r="M377" s="150" t="s">
        <v>1096</v>
      </c>
      <c r="N377" s="141"/>
    </row>
    <row r="378" spans="1:14">
      <c r="A378" s="49">
        <v>35043010703</v>
      </c>
      <c r="B378" s="26">
        <v>6.4000000000000001E-2</v>
      </c>
      <c r="C378" s="35">
        <v>2</v>
      </c>
      <c r="D378" s="26" t="s">
        <v>327</v>
      </c>
      <c r="E378" s="26">
        <v>111</v>
      </c>
      <c r="F378" s="136">
        <v>9312</v>
      </c>
      <c r="G378" s="149">
        <f t="shared" si="5"/>
        <v>1.1920103092783504E-2</v>
      </c>
      <c r="H378" s="137" t="s">
        <v>989</v>
      </c>
      <c r="I378" s="26">
        <v>-84</v>
      </c>
      <c r="J378" s="26" t="s">
        <v>1038</v>
      </c>
      <c r="K378" s="26" t="s">
        <v>910</v>
      </c>
      <c r="L378" s="141" t="s">
        <v>1082</v>
      </c>
      <c r="M378" s="150" t="s">
        <v>1153</v>
      </c>
      <c r="N378" s="141"/>
    </row>
    <row r="379" spans="1:14">
      <c r="A379" s="49">
        <v>35043010715</v>
      </c>
      <c r="B379" s="26">
        <v>0.128</v>
      </c>
      <c r="C379" s="35">
        <v>3</v>
      </c>
      <c r="D379" s="26" t="s">
        <v>329</v>
      </c>
      <c r="E379" s="26">
        <v>46</v>
      </c>
      <c r="F379" s="136">
        <v>3867</v>
      </c>
      <c r="G379" s="149">
        <f t="shared" si="5"/>
        <v>1.1895526247737265E-2</v>
      </c>
      <c r="H379" s="137" t="s">
        <v>992</v>
      </c>
      <c r="I379" s="26">
        <v>-85</v>
      </c>
      <c r="J379" s="26" t="s">
        <v>1038</v>
      </c>
      <c r="K379" s="26" t="s">
        <v>910</v>
      </c>
      <c r="L379" s="141" t="s">
        <v>1082</v>
      </c>
      <c r="M379" s="150" t="s">
        <v>1156</v>
      </c>
      <c r="N379" s="141"/>
    </row>
    <row r="380" spans="1:14">
      <c r="A380" s="49">
        <v>35001003725</v>
      </c>
      <c r="B380" s="26">
        <v>0.107</v>
      </c>
      <c r="C380" s="35">
        <v>3</v>
      </c>
      <c r="D380" s="26" t="s">
        <v>329</v>
      </c>
      <c r="E380" s="26">
        <v>55</v>
      </c>
      <c r="F380" s="136">
        <v>4719</v>
      </c>
      <c r="G380" s="149">
        <f t="shared" si="5"/>
        <v>1.1655011655011656E-2</v>
      </c>
      <c r="H380" s="137" t="s">
        <v>932</v>
      </c>
      <c r="I380" s="26">
        <v>-26</v>
      </c>
      <c r="J380" s="26" t="s">
        <v>1021</v>
      </c>
      <c r="K380" s="26" t="s">
        <v>910</v>
      </c>
      <c r="L380" s="141" t="s">
        <v>1068</v>
      </c>
      <c r="M380" s="150" t="s">
        <v>1110</v>
      </c>
      <c r="N380" s="141"/>
    </row>
    <row r="381" spans="1:14">
      <c r="A381" s="138">
        <v>35001000711</v>
      </c>
      <c r="B381" s="26">
        <v>0.17</v>
      </c>
      <c r="C381" s="35">
        <v>3</v>
      </c>
      <c r="D381" s="26" t="s">
        <v>329</v>
      </c>
      <c r="E381" s="26">
        <v>52</v>
      </c>
      <c r="F381" s="136">
        <v>4491</v>
      </c>
      <c r="G381" s="149">
        <f t="shared" si="5"/>
        <v>1.1578712981518594E-2</v>
      </c>
      <c r="H381" s="137" t="s">
        <v>911</v>
      </c>
      <c r="I381" s="26">
        <v>-3</v>
      </c>
      <c r="J381" s="26" t="s">
        <v>1021</v>
      </c>
      <c r="K381" s="26" t="s">
        <v>910</v>
      </c>
      <c r="L381" s="141" t="s">
        <v>1068</v>
      </c>
      <c r="M381" s="150" t="s">
        <v>1089</v>
      </c>
      <c r="N381" s="141"/>
    </row>
    <row r="382" spans="1:14">
      <c r="A382" s="49">
        <v>35043010714</v>
      </c>
      <c r="B382" s="26">
        <v>0.158</v>
      </c>
      <c r="C382" s="35">
        <v>3</v>
      </c>
      <c r="D382" s="26" t="s">
        <v>329</v>
      </c>
      <c r="E382" s="26">
        <v>59</v>
      </c>
      <c r="F382" s="136">
        <v>5133</v>
      </c>
      <c r="G382" s="149">
        <f t="shared" si="5"/>
        <v>1.1494252873563218E-2</v>
      </c>
      <c r="H382" s="137" t="s">
        <v>992</v>
      </c>
      <c r="I382" s="26">
        <v>-85</v>
      </c>
      <c r="J382" s="26" t="s">
        <v>1038</v>
      </c>
      <c r="K382" s="26" t="s">
        <v>910</v>
      </c>
      <c r="L382" s="141" t="s">
        <v>1082</v>
      </c>
      <c r="M382" s="150" t="s">
        <v>1156</v>
      </c>
      <c r="N382" s="141"/>
    </row>
    <row r="383" spans="1:14">
      <c r="A383" s="49">
        <v>35001000300</v>
      </c>
      <c r="B383" s="26">
        <v>0.18</v>
      </c>
      <c r="C383" s="35">
        <v>3</v>
      </c>
      <c r="D383" s="26" t="s">
        <v>329</v>
      </c>
      <c r="E383" s="26">
        <v>69</v>
      </c>
      <c r="F383" s="136">
        <v>6006</v>
      </c>
      <c r="G383" s="149">
        <f t="shared" si="5"/>
        <v>1.1488511488511488E-2</v>
      </c>
      <c r="H383" s="137" t="s">
        <v>918</v>
      </c>
      <c r="I383" s="26">
        <v>-5</v>
      </c>
      <c r="J383" s="26" t="s">
        <v>1021</v>
      </c>
      <c r="K383" s="26" t="s">
        <v>910</v>
      </c>
      <c r="L383" s="141" t="s">
        <v>1068</v>
      </c>
      <c r="M383" s="150" t="s">
        <v>1096</v>
      </c>
      <c r="N383" s="141"/>
    </row>
    <row r="384" spans="1:14">
      <c r="A384" s="49">
        <v>35021000100</v>
      </c>
      <c r="B384" s="26">
        <v>0.183</v>
      </c>
      <c r="C384" s="35">
        <v>3</v>
      </c>
      <c r="D384" s="26" t="s">
        <v>329</v>
      </c>
      <c r="E384" s="26">
        <v>8</v>
      </c>
      <c r="F384" s="26">
        <v>698</v>
      </c>
      <c r="G384" s="149">
        <f t="shared" si="5"/>
        <v>1.1461318051575931E-2</v>
      </c>
      <c r="H384" s="137" t="s">
        <v>954</v>
      </c>
      <c r="I384" s="26">
        <v>-73</v>
      </c>
      <c r="J384" s="26" t="s">
        <v>1030</v>
      </c>
      <c r="K384" s="26" t="s">
        <v>1025</v>
      </c>
      <c r="L384" s="141" t="s">
        <v>1050</v>
      </c>
      <c r="M384" s="150" t="s">
        <v>1100</v>
      </c>
      <c r="N384" s="141"/>
    </row>
    <row r="385" spans="1:14">
      <c r="A385" s="49">
        <v>35001000112</v>
      </c>
      <c r="B385" s="26">
        <v>0.10100000000000001</v>
      </c>
      <c r="C385" s="35">
        <v>3</v>
      </c>
      <c r="D385" s="26" t="s">
        <v>329</v>
      </c>
      <c r="E385" s="26">
        <v>24</v>
      </c>
      <c r="F385" s="136">
        <v>2095</v>
      </c>
      <c r="G385" s="149">
        <f t="shared" si="5"/>
        <v>1.1455847255369928E-2</v>
      </c>
      <c r="H385" s="137" t="s">
        <v>911</v>
      </c>
      <c r="I385" s="26">
        <v>-3</v>
      </c>
      <c r="J385" s="26" t="s">
        <v>1021</v>
      </c>
      <c r="K385" s="26" t="s">
        <v>910</v>
      </c>
      <c r="L385" s="141" t="s">
        <v>1068</v>
      </c>
      <c r="M385" s="150" t="s">
        <v>1089</v>
      </c>
      <c r="N385" s="141"/>
    </row>
    <row r="386" spans="1:14">
      <c r="A386" s="139">
        <v>35031973100</v>
      </c>
      <c r="B386" s="26">
        <v>0.126</v>
      </c>
      <c r="C386" s="35">
        <v>3</v>
      </c>
      <c r="D386" s="26" t="s">
        <v>329</v>
      </c>
      <c r="E386" s="26">
        <v>12</v>
      </c>
      <c r="F386" s="136">
        <v>1049</v>
      </c>
      <c r="G386" s="149">
        <f t="shared" ref="G386:G449" si="6">E386/F386</f>
        <v>1.1439466158245948E-2</v>
      </c>
      <c r="H386" s="137" t="s">
        <v>978</v>
      </c>
      <c r="I386" s="26">
        <v>-66</v>
      </c>
      <c r="J386" s="26" t="s">
        <v>1036</v>
      </c>
      <c r="K386" s="26" t="s">
        <v>910</v>
      </c>
      <c r="L386" s="141" t="s">
        <v>1078</v>
      </c>
      <c r="M386" s="150" t="s">
        <v>1199</v>
      </c>
      <c r="N386" s="141"/>
    </row>
    <row r="387" spans="1:14">
      <c r="A387" s="49">
        <v>35001004725</v>
      </c>
      <c r="B387" s="26">
        <v>7.8E-2</v>
      </c>
      <c r="C387" s="35">
        <v>2</v>
      </c>
      <c r="D387" s="26" t="s">
        <v>327</v>
      </c>
      <c r="E387" s="26">
        <v>43</v>
      </c>
      <c r="F387" s="136">
        <v>3776</v>
      </c>
      <c r="G387" s="149">
        <f t="shared" si="6"/>
        <v>1.1387711864406779E-2</v>
      </c>
      <c r="H387" s="137" t="s">
        <v>940</v>
      </c>
      <c r="I387" s="26">
        <v>-29</v>
      </c>
      <c r="J387" s="26" t="s">
        <v>1021</v>
      </c>
      <c r="K387" s="26" t="s">
        <v>910</v>
      </c>
      <c r="L387" s="141" t="s">
        <v>1068</v>
      </c>
      <c r="M387" s="150" t="s">
        <v>1118</v>
      </c>
      <c r="N387" s="141"/>
    </row>
    <row r="388" spans="1:14">
      <c r="A388" s="49">
        <v>35001000111</v>
      </c>
      <c r="B388" s="26">
        <v>4.9000000000000002E-2</v>
      </c>
      <c r="C388" s="35">
        <v>1</v>
      </c>
      <c r="D388" s="26" t="s">
        <v>325</v>
      </c>
      <c r="E388" s="26">
        <v>32</v>
      </c>
      <c r="F388" s="136">
        <v>2823</v>
      </c>
      <c r="G388" s="149">
        <f t="shared" si="6"/>
        <v>1.1335458731845554E-2</v>
      </c>
      <c r="H388" s="137" t="s">
        <v>912</v>
      </c>
      <c r="I388" s="26">
        <v>-25</v>
      </c>
      <c r="J388" s="26" t="s">
        <v>1021</v>
      </c>
      <c r="K388" s="26" t="s">
        <v>910</v>
      </c>
      <c r="L388" s="141" t="s">
        <v>1068</v>
      </c>
      <c r="M388" s="150" t="s">
        <v>1090</v>
      </c>
      <c r="N388" s="141"/>
    </row>
    <row r="389" spans="1:14">
      <c r="A389" s="49">
        <v>35001003100</v>
      </c>
      <c r="B389" s="26">
        <v>0.11799999999999999</v>
      </c>
      <c r="C389" s="35">
        <v>3</v>
      </c>
      <c r="D389" s="26" t="s">
        <v>329</v>
      </c>
      <c r="E389" s="26">
        <v>33</v>
      </c>
      <c r="F389" s="136">
        <v>2913</v>
      </c>
      <c r="G389" s="149">
        <f t="shared" si="6"/>
        <v>1.132852729145211E-2</v>
      </c>
      <c r="H389" s="137" t="s">
        <v>928</v>
      </c>
      <c r="I389" s="26">
        <v>-18</v>
      </c>
      <c r="J389" s="26" t="s">
        <v>1021</v>
      </c>
      <c r="K389" s="26" t="s">
        <v>910</v>
      </c>
      <c r="L389" s="141" t="s">
        <v>1068</v>
      </c>
      <c r="M389" s="150" t="s">
        <v>1106</v>
      </c>
      <c r="N389" s="141"/>
    </row>
    <row r="390" spans="1:14">
      <c r="A390" s="139">
        <v>35031940500</v>
      </c>
      <c r="B390" s="26">
        <v>0.53700000000000003</v>
      </c>
      <c r="C390" s="35">
        <v>6</v>
      </c>
      <c r="D390" s="26" t="s">
        <v>335</v>
      </c>
      <c r="E390" s="26">
        <v>16</v>
      </c>
      <c r="F390" s="136">
        <v>1414</v>
      </c>
      <c r="G390" s="149">
        <f t="shared" si="6"/>
        <v>1.1315417256011316E-2</v>
      </c>
      <c r="H390" s="137" t="s">
        <v>977</v>
      </c>
      <c r="I390" s="26">
        <v>-65</v>
      </c>
      <c r="J390" s="26" t="s">
        <v>1036</v>
      </c>
      <c r="K390" s="26" t="s">
        <v>910</v>
      </c>
      <c r="L390" s="141" t="s">
        <v>1078</v>
      </c>
      <c r="M390" s="150" t="s">
        <v>1143</v>
      </c>
      <c r="N390" s="141"/>
    </row>
    <row r="391" spans="1:14">
      <c r="A391" s="139">
        <v>35035000100</v>
      </c>
      <c r="B391" s="26">
        <v>0.435</v>
      </c>
      <c r="C391" s="35">
        <v>6</v>
      </c>
      <c r="D391" s="26" t="s">
        <v>335</v>
      </c>
      <c r="E391" s="26">
        <v>19</v>
      </c>
      <c r="F391" s="136">
        <v>1682</v>
      </c>
      <c r="G391" s="149">
        <f t="shared" si="6"/>
        <v>1.1296076099881093E-2</v>
      </c>
      <c r="H391" s="137" t="s">
        <v>982</v>
      </c>
      <c r="I391" s="26">
        <v>-71</v>
      </c>
      <c r="J391" s="26" t="s">
        <v>1037</v>
      </c>
      <c r="K391" s="26" t="s">
        <v>910</v>
      </c>
      <c r="L391" s="141" t="s">
        <v>1079</v>
      </c>
      <c r="M391" s="150" t="s">
        <v>1146</v>
      </c>
      <c r="N391" s="141"/>
    </row>
    <row r="392" spans="1:14">
      <c r="A392" s="49">
        <v>35001003502</v>
      </c>
      <c r="B392" s="26">
        <v>9.0999999999999998E-2</v>
      </c>
      <c r="C392" s="35">
        <v>2</v>
      </c>
      <c r="D392" s="26" t="s">
        <v>327</v>
      </c>
      <c r="E392" s="26">
        <v>59</v>
      </c>
      <c r="F392" s="136">
        <v>5244</v>
      </c>
      <c r="G392" s="149">
        <f t="shared" si="6"/>
        <v>1.1250953470633105E-2</v>
      </c>
      <c r="H392" s="137" t="s">
        <v>928</v>
      </c>
      <c r="I392" s="26">
        <v>-18</v>
      </c>
      <c r="J392" s="26" t="s">
        <v>1021</v>
      </c>
      <c r="K392" s="26" t="s">
        <v>910</v>
      </c>
      <c r="L392" s="141" t="s">
        <v>1068</v>
      </c>
      <c r="M392" s="150" t="s">
        <v>1106</v>
      </c>
      <c r="N392" s="141"/>
    </row>
    <row r="393" spans="1:14">
      <c r="A393" s="138">
        <v>35001001101</v>
      </c>
      <c r="B393" s="26">
        <v>0.13300000000000001</v>
      </c>
      <c r="C393" s="35">
        <v>3</v>
      </c>
      <c r="D393" s="26" t="s">
        <v>329</v>
      </c>
      <c r="E393" s="26">
        <v>58</v>
      </c>
      <c r="F393" s="136">
        <v>5186</v>
      </c>
      <c r="G393" s="149">
        <f t="shared" si="6"/>
        <v>1.1183956806787505E-2</v>
      </c>
      <c r="H393" s="137" t="s">
        <v>919</v>
      </c>
      <c r="I393" s="26">
        <v>-4</v>
      </c>
      <c r="J393" s="26" t="s">
        <v>1021</v>
      </c>
      <c r="K393" s="26" t="s">
        <v>910</v>
      </c>
      <c r="L393" s="141" t="s">
        <v>1068</v>
      </c>
      <c r="M393" s="150" t="s">
        <v>1097</v>
      </c>
      <c r="N393" s="141"/>
    </row>
    <row r="394" spans="1:14">
      <c r="A394" s="49">
        <v>35035000700</v>
      </c>
      <c r="B394" s="26">
        <v>0.113</v>
      </c>
      <c r="C394" s="35">
        <v>3</v>
      </c>
      <c r="D394" s="26" t="s">
        <v>329</v>
      </c>
      <c r="E394" s="26">
        <v>69</v>
      </c>
      <c r="F394" s="136">
        <v>6182</v>
      </c>
      <c r="G394" s="149">
        <f t="shared" si="6"/>
        <v>1.1161436428340343E-2</v>
      </c>
      <c r="H394" s="137" t="s">
        <v>984</v>
      </c>
      <c r="I394" s="26">
        <v>-72</v>
      </c>
      <c r="J394" s="26" t="s">
        <v>1037</v>
      </c>
      <c r="K394" s="26" t="s">
        <v>910</v>
      </c>
      <c r="L394" s="141" t="s">
        <v>1079</v>
      </c>
      <c r="M394" s="150" t="s">
        <v>1125</v>
      </c>
      <c r="N394" s="141"/>
    </row>
    <row r="395" spans="1:14">
      <c r="A395" s="49">
        <v>35001000126</v>
      </c>
      <c r="B395" s="26">
        <v>0.13300000000000001</v>
      </c>
      <c r="C395" s="35">
        <v>3</v>
      </c>
      <c r="D395" s="26" t="s">
        <v>329</v>
      </c>
      <c r="E395" s="26">
        <v>32</v>
      </c>
      <c r="F395" s="136">
        <v>2900</v>
      </c>
      <c r="G395" s="149">
        <f t="shared" si="6"/>
        <v>1.1034482758620689E-2</v>
      </c>
      <c r="H395" s="137" t="s">
        <v>913</v>
      </c>
      <c r="I395" s="26">
        <v>-22</v>
      </c>
      <c r="J395" s="26" t="s">
        <v>1021</v>
      </c>
      <c r="K395" s="26" t="s">
        <v>910</v>
      </c>
      <c r="L395" s="141" t="s">
        <v>1068</v>
      </c>
      <c r="M395" s="150" t="s">
        <v>1091</v>
      </c>
      <c r="N395" s="141"/>
    </row>
    <row r="396" spans="1:14">
      <c r="A396" s="138">
        <v>35001000402</v>
      </c>
      <c r="B396" s="26">
        <v>0.121</v>
      </c>
      <c r="C396" s="35">
        <v>3</v>
      </c>
      <c r="D396" s="26" t="s">
        <v>329</v>
      </c>
      <c r="E396" s="26">
        <v>38</v>
      </c>
      <c r="F396" s="136">
        <v>3450</v>
      </c>
      <c r="G396" s="149">
        <f t="shared" si="6"/>
        <v>1.1014492753623189E-2</v>
      </c>
      <c r="H396" s="137" t="s">
        <v>919</v>
      </c>
      <c r="I396" s="26">
        <v>-4</v>
      </c>
      <c r="J396" s="26" t="s">
        <v>1021</v>
      </c>
      <c r="K396" s="26" t="s">
        <v>910</v>
      </c>
      <c r="L396" s="141" t="s">
        <v>1068</v>
      </c>
      <c r="M396" s="150" t="s">
        <v>1097</v>
      </c>
      <c r="N396" s="141"/>
    </row>
    <row r="397" spans="1:14">
      <c r="A397" s="49">
        <v>35061970902</v>
      </c>
      <c r="B397" s="26">
        <v>0.17</v>
      </c>
      <c r="C397" s="35">
        <v>3</v>
      </c>
      <c r="D397" s="26" t="s">
        <v>329</v>
      </c>
      <c r="E397" s="26">
        <v>29</v>
      </c>
      <c r="F397" s="136">
        <v>2633</v>
      </c>
      <c r="G397" s="149">
        <f t="shared" si="6"/>
        <v>1.1014052411697683E-2</v>
      </c>
      <c r="H397" s="137" t="s">
        <v>1020</v>
      </c>
      <c r="I397" s="137">
        <v>-109</v>
      </c>
      <c r="J397" s="26" t="s">
        <v>1045</v>
      </c>
      <c r="K397" s="26" t="s">
        <v>910</v>
      </c>
      <c r="L397" s="141" t="s">
        <v>1088</v>
      </c>
      <c r="M397" s="150" t="s">
        <v>1181</v>
      </c>
      <c r="N397" s="141"/>
    </row>
    <row r="398" spans="1:14">
      <c r="A398" s="139">
        <v>35045000609</v>
      </c>
      <c r="B398" s="26">
        <v>0.16300000000000001</v>
      </c>
      <c r="C398" s="35">
        <v>3</v>
      </c>
      <c r="D398" s="26" t="s">
        <v>329</v>
      </c>
      <c r="E398" s="26">
        <v>14</v>
      </c>
      <c r="F398" s="136">
        <v>1274</v>
      </c>
      <c r="G398" s="149">
        <f t="shared" si="6"/>
        <v>1.098901098901099E-2</v>
      </c>
      <c r="H398" s="137" t="s">
        <v>998</v>
      </c>
      <c r="I398" s="26">
        <v>-80</v>
      </c>
      <c r="J398" s="26" t="s">
        <v>1062</v>
      </c>
      <c r="K398" s="26" t="s">
        <v>910</v>
      </c>
      <c r="L398" s="141" t="s">
        <v>1083</v>
      </c>
      <c r="M398" s="150" t="s">
        <v>1162</v>
      </c>
      <c r="N398" s="141"/>
    </row>
    <row r="399" spans="1:14">
      <c r="A399" s="49">
        <v>35049010102</v>
      </c>
      <c r="B399" s="26">
        <v>0.21099999999999999</v>
      </c>
      <c r="C399" s="35">
        <v>4</v>
      </c>
      <c r="D399" s="26" t="s">
        <v>331</v>
      </c>
      <c r="E399" s="26">
        <v>55</v>
      </c>
      <c r="F399" s="136">
        <v>5014</v>
      </c>
      <c r="G399" s="149">
        <f t="shared" si="6"/>
        <v>1.0969285999202234E-2</v>
      </c>
      <c r="H399" s="137" t="s">
        <v>1009</v>
      </c>
      <c r="I399" s="26">
        <v>-94</v>
      </c>
      <c r="J399" s="26" t="s">
        <v>1064</v>
      </c>
      <c r="K399" s="26" t="s">
        <v>910</v>
      </c>
      <c r="L399" s="141" t="s">
        <v>1086</v>
      </c>
      <c r="M399" s="150" t="s">
        <v>1173</v>
      </c>
      <c r="N399" s="141"/>
    </row>
    <row r="400" spans="1:14">
      <c r="A400" s="139">
        <v>35001003730</v>
      </c>
      <c r="B400" s="26">
        <v>2.3E-2</v>
      </c>
      <c r="C400" s="35">
        <v>1</v>
      </c>
      <c r="D400" s="26" t="s">
        <v>325</v>
      </c>
      <c r="E400" s="26">
        <v>54</v>
      </c>
      <c r="F400" s="136">
        <v>4925</v>
      </c>
      <c r="G400" s="149">
        <f t="shared" si="6"/>
        <v>1.0964467005076143E-2</v>
      </c>
      <c r="H400" s="137" t="s">
        <v>930</v>
      </c>
      <c r="I400" s="26">
        <v>-27</v>
      </c>
      <c r="J400" s="26" t="s">
        <v>1021</v>
      </c>
      <c r="K400" s="26" t="s">
        <v>910</v>
      </c>
      <c r="L400" s="141" t="s">
        <v>1068</v>
      </c>
      <c r="M400" s="150" t="s">
        <v>1108</v>
      </c>
      <c r="N400" s="141"/>
    </row>
    <row r="401" spans="1:20">
      <c r="A401" s="49">
        <v>35049000600</v>
      </c>
      <c r="B401" s="26">
        <v>7.3999999999999996E-2</v>
      </c>
      <c r="C401" s="35">
        <v>2</v>
      </c>
      <c r="D401" s="26" t="s">
        <v>327</v>
      </c>
      <c r="E401" s="26">
        <v>23</v>
      </c>
      <c r="F401" s="136">
        <v>2110</v>
      </c>
      <c r="G401" s="149">
        <f t="shared" si="6"/>
        <v>1.0900473933649289E-2</v>
      </c>
      <c r="H401" s="137" t="s">
        <v>1005</v>
      </c>
      <c r="I401" s="26">
        <v>-95</v>
      </c>
      <c r="J401" s="26" t="s">
        <v>1064</v>
      </c>
      <c r="K401" s="26" t="s">
        <v>910</v>
      </c>
      <c r="L401" s="141" t="s">
        <v>1086</v>
      </c>
      <c r="M401" s="150" t="s">
        <v>1169</v>
      </c>
      <c r="N401" s="141"/>
    </row>
    <row r="402" spans="1:20">
      <c r="A402" s="49">
        <v>35001000116</v>
      </c>
      <c r="B402" s="26">
        <v>5.0999999999999997E-2</v>
      </c>
      <c r="C402" s="35">
        <v>2</v>
      </c>
      <c r="D402" s="26" t="s">
        <v>327</v>
      </c>
      <c r="E402" s="26">
        <v>32</v>
      </c>
      <c r="F402" s="136">
        <v>2938</v>
      </c>
      <c r="G402" s="149">
        <f t="shared" si="6"/>
        <v>1.0891763104152484E-2</v>
      </c>
      <c r="H402" s="137" t="s">
        <v>913</v>
      </c>
      <c r="I402" s="26">
        <v>-22</v>
      </c>
      <c r="J402" s="26" t="s">
        <v>1021</v>
      </c>
      <c r="K402" s="26" t="s">
        <v>910</v>
      </c>
      <c r="L402" s="141" t="s">
        <v>1068</v>
      </c>
      <c r="M402" s="150" t="s">
        <v>1091</v>
      </c>
      <c r="N402" s="141"/>
    </row>
    <row r="403" spans="1:20">
      <c r="A403" s="49">
        <v>35049001301</v>
      </c>
      <c r="B403" s="26">
        <v>0.06</v>
      </c>
      <c r="C403" s="35">
        <v>2</v>
      </c>
      <c r="D403" s="26" t="s">
        <v>327</v>
      </c>
      <c r="E403" s="26">
        <v>19</v>
      </c>
      <c r="F403" s="136">
        <v>1746</v>
      </c>
      <c r="G403" s="149">
        <f t="shared" si="6"/>
        <v>1.0882016036655211E-2</v>
      </c>
      <c r="H403" s="137" t="s">
        <v>1008</v>
      </c>
      <c r="I403" s="26">
        <v>-98</v>
      </c>
      <c r="J403" s="26" t="s">
        <v>1064</v>
      </c>
      <c r="K403" s="26" t="s">
        <v>910</v>
      </c>
      <c r="L403" s="141" t="s">
        <v>1086</v>
      </c>
      <c r="M403" s="150" t="s">
        <v>1172</v>
      </c>
      <c r="N403" s="141"/>
    </row>
    <row r="404" spans="1:20">
      <c r="A404" s="49">
        <v>35001003002</v>
      </c>
      <c r="B404" s="26">
        <v>0.17499999999999999</v>
      </c>
      <c r="C404" s="35">
        <v>3</v>
      </c>
      <c r="D404" s="26" t="s">
        <v>329</v>
      </c>
      <c r="E404" s="26">
        <v>45</v>
      </c>
      <c r="F404" s="136">
        <v>4161</v>
      </c>
      <c r="G404" s="149">
        <f t="shared" si="6"/>
        <v>1.0814708002883922E-2</v>
      </c>
      <c r="H404" s="137" t="s">
        <v>928</v>
      </c>
      <c r="I404" s="26">
        <v>-18</v>
      </c>
      <c r="J404" s="26" t="s">
        <v>1021</v>
      </c>
      <c r="K404" s="26" t="s">
        <v>910</v>
      </c>
      <c r="L404" s="141" t="s">
        <v>1068</v>
      </c>
      <c r="M404" s="150" t="s">
        <v>1106</v>
      </c>
      <c r="N404" s="141"/>
    </row>
    <row r="405" spans="1:20">
      <c r="A405" s="139">
        <v>35049010800</v>
      </c>
      <c r="B405" s="26">
        <v>8.5999999999999993E-2</v>
      </c>
      <c r="C405" s="35">
        <v>2</v>
      </c>
      <c r="D405" s="26" t="s">
        <v>327</v>
      </c>
      <c r="E405" s="26">
        <v>31</v>
      </c>
      <c r="F405" s="136">
        <v>2885</v>
      </c>
      <c r="G405" s="149">
        <f t="shared" si="6"/>
        <v>1.074523396880416E-2</v>
      </c>
      <c r="H405" s="137" t="s">
        <v>1011</v>
      </c>
      <c r="I405" s="26">
        <v>-92</v>
      </c>
      <c r="J405" s="26" t="s">
        <v>1064</v>
      </c>
      <c r="K405" s="26" t="s">
        <v>910</v>
      </c>
      <c r="L405" s="141" t="s">
        <v>1086</v>
      </c>
      <c r="M405" s="150" t="s">
        <v>1174</v>
      </c>
      <c r="N405" s="141"/>
    </row>
    <row r="406" spans="1:20">
      <c r="A406" s="49">
        <v>35017964800</v>
      </c>
      <c r="B406" s="26">
        <v>0.106</v>
      </c>
      <c r="C406" s="35">
        <v>3</v>
      </c>
      <c r="D406" s="26" t="s">
        <v>329</v>
      </c>
      <c r="E406" s="26">
        <v>18</v>
      </c>
      <c r="F406" s="136">
        <v>1677</v>
      </c>
      <c r="G406" s="149">
        <f t="shared" si="6"/>
        <v>1.0733452593917709E-2</v>
      </c>
      <c r="H406" s="137" t="s">
        <v>968</v>
      </c>
      <c r="I406" s="26">
        <v>-56</v>
      </c>
      <c r="J406" s="26" t="s">
        <v>1058</v>
      </c>
      <c r="K406" s="26" t="s">
        <v>910</v>
      </c>
      <c r="L406" s="141" t="s">
        <v>1074</v>
      </c>
      <c r="M406" s="150" t="s">
        <v>1125</v>
      </c>
      <c r="N406" s="141"/>
    </row>
    <row r="407" spans="1:20">
      <c r="A407" s="49">
        <v>35049001105</v>
      </c>
      <c r="B407" s="26">
        <v>0.109</v>
      </c>
      <c r="C407" s="35">
        <v>3</v>
      </c>
      <c r="D407" s="26" t="s">
        <v>329</v>
      </c>
      <c r="E407" s="26">
        <v>27</v>
      </c>
      <c r="F407" s="136">
        <v>2528</v>
      </c>
      <c r="G407" s="149">
        <f t="shared" si="6"/>
        <v>1.0680379746835443E-2</v>
      </c>
      <c r="H407" s="137" t="s">
        <v>1006</v>
      </c>
      <c r="I407" s="26">
        <v>-97</v>
      </c>
      <c r="J407" s="26" t="s">
        <v>1064</v>
      </c>
      <c r="K407" s="26" t="s">
        <v>910</v>
      </c>
      <c r="L407" s="141" t="s">
        <v>1086</v>
      </c>
      <c r="M407" s="150" t="s">
        <v>1170</v>
      </c>
      <c r="N407" s="141"/>
    </row>
    <row r="408" spans="1:20">
      <c r="A408" s="49">
        <v>35043010719</v>
      </c>
      <c r="B408" s="26">
        <v>0.13700000000000001</v>
      </c>
      <c r="C408" s="35">
        <v>3</v>
      </c>
      <c r="D408" s="26" t="s">
        <v>329</v>
      </c>
      <c r="E408" s="26">
        <v>45</v>
      </c>
      <c r="F408" s="136">
        <v>4216</v>
      </c>
      <c r="G408" s="149">
        <f t="shared" si="6"/>
        <v>1.0673624288425047E-2</v>
      </c>
      <c r="H408" s="137" t="s">
        <v>990</v>
      </c>
      <c r="I408" s="26">
        <v>-87</v>
      </c>
      <c r="J408" s="26" t="s">
        <v>1038</v>
      </c>
      <c r="K408" s="26" t="s">
        <v>910</v>
      </c>
      <c r="L408" s="141" t="s">
        <v>1082</v>
      </c>
      <c r="M408" s="150" t="s">
        <v>1154</v>
      </c>
      <c r="N408" s="141"/>
    </row>
    <row r="409" spans="1:20">
      <c r="A409" s="49">
        <v>35017964300</v>
      </c>
      <c r="B409" s="26">
        <v>0.25600000000000001</v>
      </c>
      <c r="C409" s="35">
        <v>4</v>
      </c>
      <c r="D409" s="26" t="s">
        <v>331</v>
      </c>
      <c r="E409" s="26">
        <v>68</v>
      </c>
      <c r="F409" s="136">
        <v>6454</v>
      </c>
      <c r="G409" s="149">
        <f t="shared" si="6"/>
        <v>1.0536101642392316E-2</v>
      </c>
      <c r="H409" s="137" t="s">
        <v>969</v>
      </c>
      <c r="I409" s="26">
        <v>-55</v>
      </c>
      <c r="J409" s="26" t="s">
        <v>1032</v>
      </c>
      <c r="K409" s="26" t="s">
        <v>910</v>
      </c>
      <c r="L409" s="141" t="s">
        <v>1075</v>
      </c>
      <c r="M409" s="150" t="s">
        <v>1139</v>
      </c>
      <c r="N409" s="141"/>
    </row>
    <row r="410" spans="1:20">
      <c r="A410" s="139">
        <v>35001004716</v>
      </c>
      <c r="B410" s="26">
        <v>0.16400000000000001</v>
      </c>
      <c r="C410" s="35">
        <v>3</v>
      </c>
      <c r="D410" s="26" t="s">
        <v>329</v>
      </c>
      <c r="E410" s="26">
        <v>22</v>
      </c>
      <c r="F410" s="136">
        <v>2090</v>
      </c>
      <c r="G410" s="149">
        <f t="shared" si="6"/>
        <v>1.0526315789473684E-2</v>
      </c>
      <c r="H410" s="137" t="s">
        <v>938</v>
      </c>
      <c r="I410" s="26">
        <v>-31</v>
      </c>
      <c r="J410" s="26" t="s">
        <v>1021</v>
      </c>
      <c r="K410" s="26" t="s">
        <v>910</v>
      </c>
      <c r="L410" s="141" t="s">
        <v>1068</v>
      </c>
      <c r="M410" s="150" t="s">
        <v>1116</v>
      </c>
      <c r="N410" s="141"/>
    </row>
    <row r="411" spans="1:20">
      <c r="A411" s="49">
        <v>35001003724</v>
      </c>
      <c r="B411" s="26">
        <v>7.8E-2</v>
      </c>
      <c r="C411" s="35">
        <v>2</v>
      </c>
      <c r="D411" s="26" t="s">
        <v>327</v>
      </c>
      <c r="E411" s="26">
        <v>35</v>
      </c>
      <c r="F411" s="136">
        <v>3330</v>
      </c>
      <c r="G411" s="149">
        <f t="shared" si="6"/>
        <v>1.0510510510510511E-2</v>
      </c>
      <c r="H411" s="137" t="s">
        <v>932</v>
      </c>
      <c r="I411" s="26">
        <v>-26</v>
      </c>
      <c r="J411" s="26" t="s">
        <v>1021</v>
      </c>
      <c r="K411" s="26" t="s">
        <v>910</v>
      </c>
      <c r="L411" s="141" t="s">
        <v>1068</v>
      </c>
      <c r="M411" s="150" t="s">
        <v>1110</v>
      </c>
      <c r="N411" s="141"/>
    </row>
    <row r="412" spans="1:20">
      <c r="A412" s="139">
        <v>35045000706</v>
      </c>
      <c r="B412" s="26">
        <v>0.34300000000000003</v>
      </c>
      <c r="C412" s="35">
        <v>5</v>
      </c>
      <c r="D412" s="26" t="s">
        <v>333</v>
      </c>
      <c r="E412" s="26">
        <v>33</v>
      </c>
      <c r="F412" s="136">
        <v>3153</v>
      </c>
      <c r="G412" s="149">
        <f t="shared" si="6"/>
        <v>1.0466222645099905E-2</v>
      </c>
      <c r="H412" s="137" t="s">
        <v>1000</v>
      </c>
      <c r="I412" s="26">
        <v>-81</v>
      </c>
      <c r="J412" s="26" t="s">
        <v>1062</v>
      </c>
      <c r="K412" s="26" t="s">
        <v>910</v>
      </c>
      <c r="L412" s="141" t="s">
        <v>1083</v>
      </c>
      <c r="M412" s="150" t="s">
        <v>1164</v>
      </c>
      <c r="N412" s="141"/>
    </row>
    <row r="413" spans="1:20">
      <c r="A413" s="139">
        <v>35053978302</v>
      </c>
      <c r="B413" s="26">
        <v>0.32</v>
      </c>
      <c r="C413" s="35">
        <v>5</v>
      </c>
      <c r="D413" s="26" t="s">
        <v>333</v>
      </c>
      <c r="E413" s="26">
        <v>36</v>
      </c>
      <c r="F413" s="136">
        <v>3459</v>
      </c>
      <c r="G413" s="149">
        <f t="shared" si="6"/>
        <v>1.0407632263660017E-2</v>
      </c>
      <c r="H413" s="137" t="s">
        <v>1013</v>
      </c>
      <c r="I413" s="137">
        <v>-102</v>
      </c>
      <c r="J413" s="26" t="s">
        <v>1042</v>
      </c>
      <c r="K413" s="26" t="s">
        <v>910</v>
      </c>
      <c r="L413" s="141" t="s">
        <v>1054</v>
      </c>
      <c r="M413" s="150" t="s">
        <v>1100</v>
      </c>
      <c r="N413" s="141"/>
    </row>
    <row r="414" spans="1:20">
      <c r="A414" s="139">
        <v>35035000304</v>
      </c>
      <c r="B414" s="26">
        <v>8.3000000000000004E-2</v>
      </c>
      <c r="C414" s="35">
        <v>2</v>
      </c>
      <c r="D414" s="26" t="s">
        <v>327</v>
      </c>
      <c r="E414" s="26">
        <v>36</v>
      </c>
      <c r="F414" s="136">
        <v>3466</v>
      </c>
      <c r="G414" s="149">
        <f t="shared" si="6"/>
        <v>1.03866128101558E-2</v>
      </c>
      <c r="H414" s="137" t="s">
        <v>983</v>
      </c>
      <c r="I414" s="26">
        <v>-70</v>
      </c>
      <c r="J414" s="26" t="s">
        <v>1037</v>
      </c>
      <c r="K414" s="26" t="s">
        <v>910</v>
      </c>
      <c r="L414" s="141" t="s">
        <v>1079</v>
      </c>
      <c r="M414" s="150" t="s">
        <v>1147</v>
      </c>
      <c r="N414" s="141"/>
      <c r="S414" s="26" t="s">
        <v>1039</v>
      </c>
      <c r="T414" s="26" t="s">
        <v>1040</v>
      </c>
    </row>
    <row r="415" spans="1:20">
      <c r="A415" s="139">
        <v>35057963201</v>
      </c>
      <c r="B415" s="26">
        <v>0.23</v>
      </c>
      <c r="C415" s="35">
        <v>4</v>
      </c>
      <c r="D415" s="26" t="s">
        <v>331</v>
      </c>
      <c r="E415" s="26">
        <v>41</v>
      </c>
      <c r="F415" s="136">
        <v>3970</v>
      </c>
      <c r="G415" s="149">
        <f t="shared" si="6"/>
        <v>1.0327455919395465E-2</v>
      </c>
      <c r="H415" s="137" t="s">
        <v>1016</v>
      </c>
      <c r="I415" s="137">
        <v>-103</v>
      </c>
      <c r="J415" s="26" t="s">
        <v>1044</v>
      </c>
      <c r="K415" s="26" t="s">
        <v>910</v>
      </c>
      <c r="L415" s="141" t="s">
        <v>1055</v>
      </c>
      <c r="M415" s="150" t="s">
        <v>1100</v>
      </c>
      <c r="N415" s="141"/>
      <c r="S415" s="26" t="s">
        <v>1039</v>
      </c>
      <c r="T415" s="26" t="s">
        <v>1040</v>
      </c>
    </row>
    <row r="416" spans="1:20">
      <c r="A416" s="49">
        <v>35039940800</v>
      </c>
      <c r="B416" s="26">
        <v>0.19800000000000001</v>
      </c>
      <c r="C416" s="35">
        <v>3</v>
      </c>
      <c r="D416" s="26" t="s">
        <v>329</v>
      </c>
      <c r="E416" s="26">
        <v>45</v>
      </c>
      <c r="F416" s="136">
        <v>4360</v>
      </c>
      <c r="G416" s="149">
        <f t="shared" si="6"/>
        <v>1.0321100917431193E-2</v>
      </c>
      <c r="H416" s="137" t="s">
        <v>985</v>
      </c>
      <c r="I416" s="26">
        <v>-74</v>
      </c>
      <c r="J416" s="26" t="s">
        <v>1061</v>
      </c>
      <c r="K416" s="26" t="s">
        <v>910</v>
      </c>
      <c r="L416" s="141" t="s">
        <v>1080</v>
      </c>
      <c r="M416" s="150" t="s">
        <v>1148</v>
      </c>
      <c r="N416" s="141"/>
      <c r="S416" s="26" t="s">
        <v>1039</v>
      </c>
      <c r="T416" s="26" t="s">
        <v>1040</v>
      </c>
    </row>
    <row r="417" spans="1:20">
      <c r="A417" s="138">
        <v>35001000801</v>
      </c>
      <c r="B417" s="26">
        <v>0.04</v>
      </c>
      <c r="C417" s="35">
        <v>1</v>
      </c>
      <c r="D417" s="26" t="s">
        <v>325</v>
      </c>
      <c r="E417" s="26">
        <v>42</v>
      </c>
      <c r="F417" s="136">
        <v>4125</v>
      </c>
      <c r="G417" s="149">
        <f t="shared" si="6"/>
        <v>1.0181818181818183E-2</v>
      </c>
      <c r="H417" s="137" t="s">
        <v>922</v>
      </c>
      <c r="I417" s="26">
        <v>-9</v>
      </c>
      <c r="J417" s="26" t="s">
        <v>1022</v>
      </c>
      <c r="K417" s="26" t="s">
        <v>1023</v>
      </c>
      <c r="L417" s="141" t="s">
        <v>1046</v>
      </c>
      <c r="M417" s="150" t="s">
        <v>1100</v>
      </c>
      <c r="N417" s="141"/>
      <c r="S417" s="26" t="s">
        <v>1039</v>
      </c>
      <c r="T417" s="26" t="s">
        <v>1040</v>
      </c>
    </row>
    <row r="418" spans="1:20">
      <c r="A418" s="49">
        <v>35049000700</v>
      </c>
      <c r="B418" s="26">
        <v>0.154</v>
      </c>
      <c r="C418" s="35">
        <v>3</v>
      </c>
      <c r="D418" s="26" t="s">
        <v>329</v>
      </c>
      <c r="E418" s="26">
        <v>22</v>
      </c>
      <c r="F418" s="136">
        <v>2163</v>
      </c>
      <c r="G418" s="149">
        <f t="shared" si="6"/>
        <v>1.0171058714748035E-2</v>
      </c>
      <c r="H418" s="137" t="s">
        <v>1005</v>
      </c>
      <c r="I418" s="26">
        <v>-95</v>
      </c>
      <c r="J418" s="26" t="s">
        <v>1064</v>
      </c>
      <c r="K418" s="26" t="s">
        <v>910</v>
      </c>
      <c r="L418" s="141" t="s">
        <v>1086</v>
      </c>
      <c r="M418" s="150" t="s">
        <v>1169</v>
      </c>
      <c r="N418" s="141"/>
      <c r="S418" s="26" t="s">
        <v>1039</v>
      </c>
      <c r="T418" s="26" t="s">
        <v>1040</v>
      </c>
    </row>
    <row r="419" spans="1:20">
      <c r="A419" s="139">
        <v>35049010315</v>
      </c>
      <c r="B419" s="26">
        <v>0.08</v>
      </c>
      <c r="C419" s="35">
        <v>2</v>
      </c>
      <c r="D419" s="26" t="s">
        <v>327</v>
      </c>
      <c r="E419" s="26">
        <v>27</v>
      </c>
      <c r="F419" s="136">
        <v>2668</v>
      </c>
      <c r="G419" s="149">
        <f t="shared" si="6"/>
        <v>1.0119940029985007E-2</v>
      </c>
      <c r="H419" s="137" t="s">
        <v>1006</v>
      </c>
      <c r="I419" s="26">
        <v>-97</v>
      </c>
      <c r="J419" s="26" t="s">
        <v>1064</v>
      </c>
      <c r="K419" s="26" t="s">
        <v>910</v>
      </c>
      <c r="L419" s="141" t="s">
        <v>1086</v>
      </c>
      <c r="M419" s="150" t="s">
        <v>1170</v>
      </c>
      <c r="N419" s="141"/>
      <c r="S419" s="26" t="s">
        <v>1039</v>
      </c>
      <c r="T419" s="26" t="s">
        <v>1040</v>
      </c>
    </row>
    <row r="420" spans="1:20">
      <c r="A420" s="49">
        <v>35001000125</v>
      </c>
      <c r="B420" s="26">
        <v>4.2000000000000003E-2</v>
      </c>
      <c r="C420" s="35">
        <v>1</v>
      </c>
      <c r="D420" s="26" t="s">
        <v>325</v>
      </c>
      <c r="E420" s="26">
        <v>43</v>
      </c>
      <c r="F420" s="136">
        <v>4255</v>
      </c>
      <c r="G420" s="149">
        <f t="shared" si="6"/>
        <v>1.0105757931844888E-2</v>
      </c>
      <c r="H420" s="137" t="s">
        <v>911</v>
      </c>
      <c r="I420" s="26">
        <v>-3</v>
      </c>
      <c r="J420" s="26" t="s">
        <v>1021</v>
      </c>
      <c r="K420" s="26" t="s">
        <v>910</v>
      </c>
      <c r="L420" s="141" t="s">
        <v>1068</v>
      </c>
      <c r="M420" s="150" t="s">
        <v>1089</v>
      </c>
      <c r="N420" s="141"/>
      <c r="S420" s="26" t="s">
        <v>1039</v>
      </c>
      <c r="T420" s="26" t="s">
        <v>1040</v>
      </c>
    </row>
    <row r="421" spans="1:20">
      <c r="A421" s="139">
        <v>35035000305</v>
      </c>
      <c r="B421" s="26">
        <v>0.16300000000000001</v>
      </c>
      <c r="C421" s="35">
        <v>3</v>
      </c>
      <c r="D421" s="26" t="s">
        <v>329</v>
      </c>
      <c r="E421" s="26">
        <v>39</v>
      </c>
      <c r="F421" s="136">
        <v>3895</v>
      </c>
      <c r="G421" s="149">
        <f t="shared" si="6"/>
        <v>1.0012836970474968E-2</v>
      </c>
      <c r="H421" s="137" t="s">
        <v>983</v>
      </c>
      <c r="I421" s="26">
        <v>-70</v>
      </c>
      <c r="J421" s="26" t="s">
        <v>1037</v>
      </c>
      <c r="K421" s="26" t="s">
        <v>910</v>
      </c>
      <c r="L421" s="141" t="s">
        <v>1079</v>
      </c>
      <c r="M421" s="150" t="s">
        <v>1147</v>
      </c>
      <c r="N421" s="141"/>
      <c r="S421" s="26" t="s">
        <v>1039</v>
      </c>
      <c r="T421" s="26" t="s">
        <v>1040</v>
      </c>
    </row>
    <row r="422" spans="1:20">
      <c r="A422" s="49">
        <v>35047957600</v>
      </c>
      <c r="B422" s="26">
        <v>0.185</v>
      </c>
      <c r="C422" s="35">
        <v>3</v>
      </c>
      <c r="D422" s="26" t="s">
        <v>329</v>
      </c>
      <c r="E422" s="26">
        <v>62</v>
      </c>
      <c r="F422" s="136">
        <v>6219</v>
      </c>
      <c r="G422" s="149">
        <f t="shared" si="6"/>
        <v>9.9694484643833414E-3</v>
      </c>
      <c r="H422" s="137" t="s">
        <v>1003</v>
      </c>
      <c r="I422" s="26">
        <v>-68</v>
      </c>
      <c r="J422" s="26" t="s">
        <v>1063</v>
      </c>
      <c r="K422" s="26" t="s">
        <v>910</v>
      </c>
      <c r="L422" s="141" t="s">
        <v>1084</v>
      </c>
      <c r="M422" s="150" t="s">
        <v>1167</v>
      </c>
      <c r="N422" s="141"/>
      <c r="S422" s="26" t="s">
        <v>1039</v>
      </c>
      <c r="T422" s="26" t="s">
        <v>1040</v>
      </c>
    </row>
    <row r="423" spans="1:20">
      <c r="A423" s="49">
        <v>35017964400</v>
      </c>
      <c r="B423" s="26">
        <v>0.35499999999999998</v>
      </c>
      <c r="C423" s="35">
        <v>5</v>
      </c>
      <c r="D423" s="26" t="s">
        <v>333</v>
      </c>
      <c r="E423" s="26">
        <v>40</v>
      </c>
      <c r="F423" s="136">
        <v>4046</v>
      </c>
      <c r="G423" s="149">
        <f t="shared" si="6"/>
        <v>9.8863074641621362E-3</v>
      </c>
      <c r="H423" s="137" t="s">
        <v>969</v>
      </c>
      <c r="I423" s="26">
        <v>-55</v>
      </c>
      <c r="J423" s="26" t="s">
        <v>1032</v>
      </c>
      <c r="K423" s="26" t="s">
        <v>910</v>
      </c>
      <c r="L423" s="141" t="s">
        <v>1075</v>
      </c>
      <c r="M423" s="150" t="s">
        <v>1139</v>
      </c>
      <c r="N423" s="141"/>
      <c r="S423" s="26" t="s">
        <v>1039</v>
      </c>
      <c r="T423" s="26" t="s">
        <v>1040</v>
      </c>
    </row>
    <row r="424" spans="1:20">
      <c r="A424" s="139">
        <v>35035000500</v>
      </c>
      <c r="B424" s="26">
        <v>0.23400000000000001</v>
      </c>
      <c r="C424" s="35">
        <v>4</v>
      </c>
      <c r="D424" s="26" t="s">
        <v>331</v>
      </c>
      <c r="E424" s="26">
        <v>51</v>
      </c>
      <c r="F424" s="136">
        <v>5265</v>
      </c>
      <c r="G424" s="149">
        <f t="shared" si="6"/>
        <v>9.6866096866096863E-3</v>
      </c>
      <c r="H424" s="137" t="s">
        <v>982</v>
      </c>
      <c r="I424" s="26">
        <v>-71</v>
      </c>
      <c r="J424" s="26" t="s">
        <v>1037</v>
      </c>
      <c r="K424" s="26" t="s">
        <v>910</v>
      </c>
      <c r="L424" s="141" t="s">
        <v>1079</v>
      </c>
      <c r="M424" s="150" t="s">
        <v>1146</v>
      </c>
      <c r="N424" s="141"/>
    </row>
    <row r="425" spans="1:20">
      <c r="A425" s="139">
        <v>35053978100</v>
      </c>
      <c r="B425" s="26">
        <v>0.218</v>
      </c>
      <c r="C425" s="35">
        <v>4</v>
      </c>
      <c r="D425" s="26" t="s">
        <v>331</v>
      </c>
      <c r="E425" s="26">
        <v>40</v>
      </c>
      <c r="F425" s="136">
        <v>4194</v>
      </c>
      <c r="G425" s="149">
        <f t="shared" si="6"/>
        <v>9.5374344301382922E-3</v>
      </c>
      <c r="H425" s="137" t="s">
        <v>1013</v>
      </c>
      <c r="I425" s="137">
        <v>-102</v>
      </c>
      <c r="J425" s="26" t="s">
        <v>1042</v>
      </c>
      <c r="K425" s="26" t="s">
        <v>910</v>
      </c>
      <c r="L425" s="141" t="s">
        <v>1054</v>
      </c>
      <c r="M425" s="150" t="s">
        <v>1100</v>
      </c>
      <c r="N425" s="141"/>
    </row>
    <row r="426" spans="1:20">
      <c r="A426" s="49">
        <v>35049010204</v>
      </c>
      <c r="B426" s="26">
        <v>3.9E-2</v>
      </c>
      <c r="C426" s="35">
        <v>1</v>
      </c>
      <c r="D426" s="26" t="s">
        <v>325</v>
      </c>
      <c r="E426" s="26">
        <v>21</v>
      </c>
      <c r="F426" s="136">
        <v>2205</v>
      </c>
      <c r="G426" s="149">
        <f t="shared" si="6"/>
        <v>9.5238095238095247E-3</v>
      </c>
      <c r="H426" s="137" t="s">
        <v>1009</v>
      </c>
      <c r="I426" s="26">
        <v>-94</v>
      </c>
      <c r="J426" s="26" t="s">
        <v>1064</v>
      </c>
      <c r="K426" s="26" t="s">
        <v>910</v>
      </c>
      <c r="L426" s="141" t="s">
        <v>1086</v>
      </c>
      <c r="M426" s="150" t="s">
        <v>1173</v>
      </c>
      <c r="N426" s="141"/>
    </row>
    <row r="427" spans="1:20">
      <c r="A427" s="139">
        <v>35045000610</v>
      </c>
      <c r="B427" s="26">
        <v>0.224</v>
      </c>
      <c r="C427" s="35">
        <v>4</v>
      </c>
      <c r="D427" s="26" t="s">
        <v>331</v>
      </c>
      <c r="E427" s="26">
        <v>42</v>
      </c>
      <c r="F427" s="136">
        <v>4412</v>
      </c>
      <c r="G427" s="149">
        <f t="shared" si="6"/>
        <v>9.5194922937443336E-3</v>
      </c>
      <c r="H427" s="137" t="s">
        <v>998</v>
      </c>
      <c r="I427" s="26">
        <v>-80</v>
      </c>
      <c r="J427" s="26" t="s">
        <v>1062</v>
      </c>
      <c r="K427" s="26" t="s">
        <v>910</v>
      </c>
      <c r="L427" s="141" t="s">
        <v>1083</v>
      </c>
      <c r="M427" s="150" t="s">
        <v>1162</v>
      </c>
      <c r="N427" s="141"/>
    </row>
    <row r="428" spans="1:20">
      <c r="A428" s="49">
        <v>35049000300</v>
      </c>
      <c r="B428" s="26">
        <v>0.159</v>
      </c>
      <c r="C428" s="35">
        <v>3</v>
      </c>
      <c r="D428" s="26" t="s">
        <v>329</v>
      </c>
      <c r="E428" s="26">
        <v>14</v>
      </c>
      <c r="F428" s="136">
        <v>1482</v>
      </c>
      <c r="G428" s="149">
        <f t="shared" si="6"/>
        <v>9.4466936572199737E-3</v>
      </c>
      <c r="H428" s="137" t="s">
        <v>1005</v>
      </c>
      <c r="I428" s="26">
        <v>-95</v>
      </c>
      <c r="J428" s="26" t="s">
        <v>1064</v>
      </c>
      <c r="K428" s="26" t="s">
        <v>910</v>
      </c>
      <c r="L428" s="141" t="s">
        <v>1086</v>
      </c>
      <c r="M428" s="150" t="s">
        <v>1169</v>
      </c>
      <c r="N428" s="141"/>
    </row>
    <row r="429" spans="1:20">
      <c r="A429" s="140">
        <v>35013001000</v>
      </c>
      <c r="B429" s="26">
        <v>0.63500000000000001</v>
      </c>
      <c r="C429" s="35">
        <v>6</v>
      </c>
      <c r="D429" s="26" t="s">
        <v>335</v>
      </c>
      <c r="E429" s="26">
        <v>41</v>
      </c>
      <c r="F429" s="136">
        <v>4369</v>
      </c>
      <c r="G429" s="149">
        <f t="shared" si="6"/>
        <v>9.384298466468299E-3</v>
      </c>
      <c r="H429" s="137" t="s">
        <v>957</v>
      </c>
      <c r="I429" s="26">
        <v>-52</v>
      </c>
      <c r="J429" s="26" t="s">
        <v>1057</v>
      </c>
      <c r="K429" s="26" t="s">
        <v>910</v>
      </c>
      <c r="L429" s="141" t="s">
        <v>1072</v>
      </c>
      <c r="M429" s="150" t="s">
        <v>1130</v>
      </c>
      <c r="N429" s="141"/>
    </row>
    <row r="430" spans="1:20">
      <c r="A430" s="139">
        <v>35035000401</v>
      </c>
      <c r="B430" s="26">
        <v>0.13800000000000001</v>
      </c>
      <c r="C430" s="35">
        <v>3</v>
      </c>
      <c r="D430" s="26" t="s">
        <v>329</v>
      </c>
      <c r="E430" s="26">
        <v>48</v>
      </c>
      <c r="F430" s="136">
        <v>5135</v>
      </c>
      <c r="G430" s="149">
        <f t="shared" si="6"/>
        <v>9.3476144109055498E-3</v>
      </c>
      <c r="H430" s="137" t="s">
        <v>983</v>
      </c>
      <c r="I430" s="26">
        <v>-70</v>
      </c>
      <c r="J430" s="26" t="s">
        <v>1037</v>
      </c>
      <c r="K430" s="26" t="s">
        <v>910</v>
      </c>
      <c r="L430" s="141" t="s">
        <v>1079</v>
      </c>
      <c r="M430" s="150" t="s">
        <v>1147</v>
      </c>
      <c r="N430" s="141"/>
    </row>
    <row r="431" spans="1:20">
      <c r="A431" s="49">
        <v>35001000119</v>
      </c>
      <c r="B431" s="26">
        <v>7.4999999999999997E-2</v>
      </c>
      <c r="C431" s="35">
        <v>2</v>
      </c>
      <c r="D431" s="26" t="s">
        <v>327</v>
      </c>
      <c r="E431" s="26">
        <v>17</v>
      </c>
      <c r="F431" s="136">
        <v>1823</v>
      </c>
      <c r="G431" s="149">
        <f t="shared" si="6"/>
        <v>9.3252879868348879E-3</v>
      </c>
      <c r="H431" s="137" t="s">
        <v>915</v>
      </c>
      <c r="I431" s="26">
        <v>-23</v>
      </c>
      <c r="J431" s="26" t="s">
        <v>1021</v>
      </c>
      <c r="K431" s="26" t="s">
        <v>910</v>
      </c>
      <c r="L431" s="141" t="s">
        <v>1068</v>
      </c>
      <c r="M431" s="150" t="s">
        <v>1093</v>
      </c>
      <c r="N431" s="141"/>
    </row>
    <row r="432" spans="1:20">
      <c r="A432" s="139">
        <v>35055952100</v>
      </c>
      <c r="B432" s="26">
        <v>0.124</v>
      </c>
      <c r="C432" s="35">
        <v>3</v>
      </c>
      <c r="D432" s="26" t="s">
        <v>329</v>
      </c>
      <c r="E432" s="26">
        <v>59</v>
      </c>
      <c r="F432" s="136">
        <v>6350</v>
      </c>
      <c r="G432" s="149">
        <f t="shared" si="6"/>
        <v>9.2913385826771649E-3</v>
      </c>
      <c r="H432" s="137" t="s">
        <v>1015</v>
      </c>
      <c r="I432" s="137">
        <v>-104</v>
      </c>
      <c r="J432" s="26" t="s">
        <v>1043</v>
      </c>
      <c r="K432" s="26" t="s">
        <v>910</v>
      </c>
      <c r="L432" s="141" t="s">
        <v>1087</v>
      </c>
      <c r="M432" s="150" t="s">
        <v>1177</v>
      </c>
      <c r="N432" s="141"/>
    </row>
    <row r="433" spans="1:19">
      <c r="A433" s="139">
        <v>35001003737</v>
      </c>
      <c r="B433" s="26">
        <v>4.2000000000000003E-2</v>
      </c>
      <c r="C433" s="35">
        <v>1</v>
      </c>
      <c r="D433" s="26" t="s">
        <v>325</v>
      </c>
      <c r="E433" s="26">
        <v>26</v>
      </c>
      <c r="F433" s="136">
        <v>2809</v>
      </c>
      <c r="G433" s="149">
        <f t="shared" si="6"/>
        <v>9.2559629761480959E-3</v>
      </c>
      <c r="H433" s="137" t="s">
        <v>931</v>
      </c>
      <c r="I433" s="26">
        <v>-33</v>
      </c>
      <c r="J433" s="26" t="s">
        <v>1021</v>
      </c>
      <c r="K433" s="26" t="s">
        <v>910</v>
      </c>
      <c r="L433" s="141" t="s">
        <v>1068</v>
      </c>
      <c r="M433" s="150" t="s">
        <v>1109</v>
      </c>
      <c r="N433" s="141"/>
    </row>
    <row r="434" spans="1:19">
      <c r="A434" s="139">
        <v>35001003807</v>
      </c>
      <c r="B434" s="26">
        <v>0.1</v>
      </c>
      <c r="C434" s="35">
        <v>3</v>
      </c>
      <c r="D434" s="26" t="s">
        <v>329</v>
      </c>
      <c r="E434" s="26">
        <v>42</v>
      </c>
      <c r="F434" s="136">
        <v>4539</v>
      </c>
      <c r="G434" s="149">
        <f t="shared" si="6"/>
        <v>9.253139458030404E-3</v>
      </c>
      <c r="H434" s="137" t="s">
        <v>933</v>
      </c>
      <c r="I434" s="26">
        <v>-28</v>
      </c>
      <c r="J434" s="26" t="s">
        <v>1021</v>
      </c>
      <c r="K434" s="26" t="s">
        <v>910</v>
      </c>
      <c r="L434" s="141" t="s">
        <v>1068</v>
      </c>
      <c r="M434" s="150" t="s">
        <v>1111</v>
      </c>
      <c r="N434" s="141"/>
    </row>
    <row r="435" spans="1:19">
      <c r="A435" s="49">
        <v>35043010601</v>
      </c>
      <c r="B435" s="26">
        <v>7.3999999999999996E-2</v>
      </c>
      <c r="C435" s="35">
        <v>2</v>
      </c>
      <c r="D435" s="26" t="s">
        <v>327</v>
      </c>
      <c r="E435" s="26">
        <v>42</v>
      </c>
      <c r="F435" s="136">
        <v>4625</v>
      </c>
      <c r="G435" s="149">
        <f t="shared" si="6"/>
        <v>9.0810810810810806E-3</v>
      </c>
      <c r="H435" s="137" t="s">
        <v>988</v>
      </c>
      <c r="I435" s="26">
        <v>-89</v>
      </c>
      <c r="J435" s="26" t="s">
        <v>1038</v>
      </c>
      <c r="K435" s="26" t="s">
        <v>910</v>
      </c>
      <c r="L435" s="141" t="s">
        <v>1082</v>
      </c>
      <c r="M435" s="150" t="s">
        <v>1152</v>
      </c>
      <c r="N435" s="141"/>
    </row>
    <row r="436" spans="1:19">
      <c r="A436" s="49">
        <v>35047957500</v>
      </c>
      <c r="B436" s="26">
        <v>0.17199999999999999</v>
      </c>
      <c r="C436" s="35">
        <v>3</v>
      </c>
      <c r="D436" s="26" t="s">
        <v>329</v>
      </c>
      <c r="E436" s="26">
        <v>37</v>
      </c>
      <c r="F436" s="136">
        <v>4145</v>
      </c>
      <c r="G436" s="149">
        <f t="shared" si="6"/>
        <v>8.9264173703256944E-3</v>
      </c>
      <c r="H436" s="137" t="s">
        <v>970</v>
      </c>
      <c r="I436" s="26">
        <v>-69</v>
      </c>
      <c r="J436" s="26" t="s">
        <v>1059</v>
      </c>
      <c r="K436" s="26" t="s">
        <v>910</v>
      </c>
      <c r="L436" s="141" t="s">
        <v>1085</v>
      </c>
      <c r="M436" s="150" t="s">
        <v>1140</v>
      </c>
      <c r="N436" s="141"/>
    </row>
    <row r="437" spans="1:19">
      <c r="A437" s="139">
        <v>35049010500</v>
      </c>
      <c r="B437" s="26">
        <v>6.4000000000000001E-2</v>
      </c>
      <c r="C437" s="35">
        <v>2</v>
      </c>
      <c r="D437" s="26" t="s">
        <v>327</v>
      </c>
      <c r="E437" s="26">
        <v>16</v>
      </c>
      <c r="F437" s="136">
        <v>1821</v>
      </c>
      <c r="G437" s="149">
        <f t="shared" si="6"/>
        <v>8.7863811092806152E-3</v>
      </c>
      <c r="H437" s="137" t="s">
        <v>1011</v>
      </c>
      <c r="I437" s="26">
        <v>-92</v>
      </c>
      <c r="J437" s="26" t="s">
        <v>1064</v>
      </c>
      <c r="K437" s="26" t="s">
        <v>910</v>
      </c>
      <c r="L437" s="141" t="s">
        <v>1086</v>
      </c>
      <c r="M437" s="150" t="s">
        <v>1174</v>
      </c>
      <c r="N437" s="141"/>
    </row>
    <row r="438" spans="1:19">
      <c r="A438" s="139">
        <v>35051962401</v>
      </c>
      <c r="B438" s="26">
        <v>9.1999999999999998E-2</v>
      </c>
      <c r="C438" s="35">
        <v>2</v>
      </c>
      <c r="D438" s="26" t="s">
        <v>327</v>
      </c>
      <c r="E438" s="26">
        <v>20</v>
      </c>
      <c r="F438" s="136">
        <v>2290</v>
      </c>
      <c r="G438" s="149">
        <f t="shared" si="6"/>
        <v>8.7336244541484712E-3</v>
      </c>
      <c r="H438" s="137" t="s">
        <v>945</v>
      </c>
      <c r="I438" s="137">
        <v>-101</v>
      </c>
      <c r="J438" s="26" t="s">
        <v>1024</v>
      </c>
      <c r="K438" s="26" t="s">
        <v>1025</v>
      </c>
      <c r="L438" s="141" t="s">
        <v>1047</v>
      </c>
      <c r="M438" s="150" t="s">
        <v>1100</v>
      </c>
      <c r="N438" s="141"/>
    </row>
    <row r="439" spans="1:19">
      <c r="A439" s="139">
        <v>35053978301</v>
      </c>
      <c r="B439" s="26">
        <v>0.27600000000000002</v>
      </c>
      <c r="C439" s="35">
        <v>4</v>
      </c>
      <c r="D439" s="26" t="s">
        <v>331</v>
      </c>
      <c r="E439" s="26">
        <v>24</v>
      </c>
      <c r="F439" s="136">
        <v>2798</v>
      </c>
      <c r="G439" s="149">
        <f t="shared" si="6"/>
        <v>8.5775553967119365E-3</v>
      </c>
      <c r="H439" s="137" t="s">
        <v>1013</v>
      </c>
      <c r="I439" s="137">
        <v>-102</v>
      </c>
      <c r="J439" s="26" t="s">
        <v>1042</v>
      </c>
      <c r="K439" s="26" t="s">
        <v>910</v>
      </c>
      <c r="L439" s="141" t="s">
        <v>1054</v>
      </c>
      <c r="M439" s="150" t="s">
        <v>1100</v>
      </c>
      <c r="N439" s="141"/>
    </row>
    <row r="440" spans="1:19">
      <c r="A440" s="49">
        <v>35047957400</v>
      </c>
      <c r="B440" s="26">
        <v>0.33400000000000002</v>
      </c>
      <c r="C440" s="35">
        <v>5</v>
      </c>
      <c r="D440" s="26" t="s">
        <v>333</v>
      </c>
      <c r="E440" s="26">
        <v>37</v>
      </c>
      <c r="F440" s="136">
        <v>4351</v>
      </c>
      <c r="G440" s="149">
        <f t="shared" si="6"/>
        <v>8.50379223167088E-3</v>
      </c>
      <c r="H440" s="137" t="s">
        <v>1002</v>
      </c>
      <c r="I440" s="26">
        <v>-67</v>
      </c>
      <c r="J440" s="26" t="s">
        <v>1063</v>
      </c>
      <c r="K440" s="26" t="s">
        <v>910</v>
      </c>
      <c r="L440" s="141" t="s">
        <v>1084</v>
      </c>
      <c r="M440" s="150" t="s">
        <v>1166</v>
      </c>
      <c r="N440" s="141"/>
    </row>
    <row r="441" spans="1:19">
      <c r="A441" s="139">
        <v>35035000200</v>
      </c>
      <c r="B441" s="26">
        <v>0.33200000000000002</v>
      </c>
      <c r="C441" s="35">
        <v>5</v>
      </c>
      <c r="D441" s="26" t="s">
        <v>333</v>
      </c>
      <c r="E441" s="26">
        <v>17</v>
      </c>
      <c r="F441" s="136">
        <v>2004</v>
      </c>
      <c r="G441" s="149">
        <f t="shared" si="6"/>
        <v>8.4830339321357289E-3</v>
      </c>
      <c r="H441" s="137" t="s">
        <v>982</v>
      </c>
      <c r="I441" s="26">
        <v>-71</v>
      </c>
      <c r="J441" s="26" t="s">
        <v>1037</v>
      </c>
      <c r="K441" s="26" t="s">
        <v>910</v>
      </c>
      <c r="L441" s="141" t="s">
        <v>1079</v>
      </c>
      <c r="M441" s="150" t="s">
        <v>1146</v>
      </c>
      <c r="N441" s="141"/>
    </row>
    <row r="442" spans="1:19">
      <c r="A442" s="49">
        <v>35047957300</v>
      </c>
      <c r="B442" s="26">
        <v>0.40899999999999997</v>
      </c>
      <c r="C442" s="35">
        <v>6</v>
      </c>
      <c r="D442" s="26" t="s">
        <v>335</v>
      </c>
      <c r="E442" s="26">
        <v>26</v>
      </c>
      <c r="F442" s="136">
        <v>3093</v>
      </c>
      <c r="G442" s="149">
        <f t="shared" si="6"/>
        <v>8.4060782411897825E-3</v>
      </c>
      <c r="H442" s="137" t="s">
        <v>1002</v>
      </c>
      <c r="I442" s="26">
        <v>-67</v>
      </c>
      <c r="J442" s="26" t="s">
        <v>1063</v>
      </c>
      <c r="K442" s="26" t="s">
        <v>910</v>
      </c>
      <c r="L442" s="141" t="s">
        <v>1084</v>
      </c>
      <c r="M442" s="150" t="s">
        <v>1166</v>
      </c>
      <c r="N442" s="141"/>
    </row>
    <row r="443" spans="1:19">
      <c r="A443" s="138">
        <v>35001001700</v>
      </c>
      <c r="B443" s="26">
        <v>0.28799999999999998</v>
      </c>
      <c r="C443" s="35">
        <v>4</v>
      </c>
      <c r="D443" s="26" t="s">
        <v>331</v>
      </c>
      <c r="E443" s="26">
        <v>42</v>
      </c>
      <c r="F443" s="136">
        <v>5011</v>
      </c>
      <c r="G443" s="149">
        <f t="shared" si="6"/>
        <v>8.3815605667531424E-3</v>
      </c>
      <c r="H443" s="137" t="s">
        <v>918</v>
      </c>
      <c r="I443" s="26">
        <v>-5</v>
      </c>
      <c r="J443" s="26" t="s">
        <v>1021</v>
      </c>
      <c r="K443" s="26" t="s">
        <v>910</v>
      </c>
      <c r="L443" s="141" t="s">
        <v>1068</v>
      </c>
      <c r="M443" s="150" t="s">
        <v>1096</v>
      </c>
      <c r="N443" s="141"/>
    </row>
    <row r="444" spans="1:19">
      <c r="A444" s="139">
        <v>35001003738</v>
      </c>
      <c r="B444" s="26">
        <v>0.15</v>
      </c>
      <c r="C444" s="35">
        <v>3</v>
      </c>
      <c r="D444" s="26" t="s">
        <v>329</v>
      </c>
      <c r="E444" s="26">
        <v>41</v>
      </c>
      <c r="F444" s="136">
        <v>4920</v>
      </c>
      <c r="G444" s="149">
        <f t="shared" si="6"/>
        <v>8.3333333333333332E-3</v>
      </c>
      <c r="H444" s="137" t="s">
        <v>931</v>
      </c>
      <c r="I444" s="26">
        <v>-33</v>
      </c>
      <c r="J444" s="26" t="s">
        <v>1021</v>
      </c>
      <c r="K444" s="26" t="s">
        <v>910</v>
      </c>
      <c r="L444" s="141" t="s">
        <v>1068</v>
      </c>
      <c r="M444" s="150" t="s">
        <v>1109</v>
      </c>
      <c r="N444" s="141"/>
    </row>
    <row r="445" spans="1:19">
      <c r="A445" s="49">
        <v>35007950600</v>
      </c>
      <c r="B445" s="26">
        <v>0.30099999999999999</v>
      </c>
      <c r="C445" s="35">
        <v>5</v>
      </c>
      <c r="D445" s="26" t="s">
        <v>333</v>
      </c>
      <c r="E445" s="26">
        <v>26</v>
      </c>
      <c r="F445" s="136">
        <v>3220</v>
      </c>
      <c r="G445" s="149">
        <f t="shared" si="6"/>
        <v>8.0745341614906832E-3</v>
      </c>
      <c r="H445" s="137" t="s">
        <v>950</v>
      </c>
      <c r="I445" s="26">
        <v>-39</v>
      </c>
      <c r="J445" s="26" t="s">
        <v>1028</v>
      </c>
      <c r="K445" s="26" t="s">
        <v>1025</v>
      </c>
      <c r="L445" s="141" t="s">
        <v>1049</v>
      </c>
      <c r="M445" s="150" t="s">
        <v>1100</v>
      </c>
      <c r="N445" s="141"/>
    </row>
    <row r="446" spans="1:19">
      <c r="A446" s="49">
        <v>35017964600</v>
      </c>
      <c r="B446" s="26">
        <v>0.23100000000000001</v>
      </c>
      <c r="C446" s="35">
        <v>4</v>
      </c>
      <c r="D446" s="26" t="s">
        <v>331</v>
      </c>
      <c r="E446" s="26">
        <v>23</v>
      </c>
      <c r="F446" s="136">
        <v>2874</v>
      </c>
      <c r="G446" s="149">
        <f t="shared" si="6"/>
        <v>8.0027835768963114E-3</v>
      </c>
      <c r="H446" s="137" t="s">
        <v>968</v>
      </c>
      <c r="I446" s="26">
        <v>-56</v>
      </c>
      <c r="J446" s="26" t="s">
        <v>1058</v>
      </c>
      <c r="K446" s="26" t="s">
        <v>910</v>
      </c>
      <c r="L446" s="141" t="s">
        <v>1074</v>
      </c>
      <c r="M446" s="150" t="s">
        <v>1125</v>
      </c>
      <c r="N446" s="141"/>
    </row>
    <row r="447" spans="1:19">
      <c r="A447" s="49">
        <v>35039000500</v>
      </c>
      <c r="B447" s="26">
        <v>0.25600000000000001</v>
      </c>
      <c r="C447" s="35">
        <v>4</v>
      </c>
      <c r="D447" s="26" t="s">
        <v>331</v>
      </c>
      <c r="E447" s="26">
        <v>28</v>
      </c>
      <c r="F447" s="136">
        <v>3518</v>
      </c>
      <c r="G447" s="149">
        <f t="shared" si="6"/>
        <v>7.9590676520750435E-3</v>
      </c>
      <c r="H447" s="137" t="s">
        <v>986</v>
      </c>
      <c r="I447" s="26">
        <v>-75</v>
      </c>
      <c r="J447" s="26" t="s">
        <v>1061</v>
      </c>
      <c r="K447" s="26" t="s">
        <v>910</v>
      </c>
      <c r="L447" s="141" t="s">
        <v>1080</v>
      </c>
      <c r="M447" s="150" t="s">
        <v>1149</v>
      </c>
      <c r="N447" s="141"/>
    </row>
    <row r="448" spans="1:19">
      <c r="A448" s="139">
        <v>35049010312</v>
      </c>
      <c r="B448" s="26">
        <v>0.15</v>
      </c>
      <c r="C448" s="35">
        <v>3</v>
      </c>
      <c r="D448" s="26" t="s">
        <v>329</v>
      </c>
      <c r="E448" s="26">
        <v>37</v>
      </c>
      <c r="F448" s="136">
        <v>4714</v>
      </c>
      <c r="G448" s="149">
        <f t="shared" si="6"/>
        <v>7.8489605430632162E-3</v>
      </c>
      <c r="H448" s="137" t="s">
        <v>1010</v>
      </c>
      <c r="I448" s="26">
        <v>-99</v>
      </c>
      <c r="J448" s="26" t="s">
        <v>1064</v>
      </c>
      <c r="K448" s="26" t="s">
        <v>910</v>
      </c>
      <c r="L448" s="141" t="s">
        <v>1086</v>
      </c>
      <c r="M448" s="150" t="s">
        <v>1163</v>
      </c>
      <c r="N448" s="141"/>
      <c r="S448" s="26" t="s">
        <v>1041</v>
      </c>
    </row>
    <row r="449" spans="1:19">
      <c r="A449" s="49">
        <v>35049000800</v>
      </c>
      <c r="B449" s="26">
        <v>0.255</v>
      </c>
      <c r="C449" s="35">
        <v>4</v>
      </c>
      <c r="D449" s="26" t="s">
        <v>331</v>
      </c>
      <c r="E449" s="26">
        <v>24</v>
      </c>
      <c r="F449" s="136">
        <v>3085</v>
      </c>
      <c r="G449" s="149">
        <f t="shared" si="6"/>
        <v>7.7795786061588329E-3</v>
      </c>
      <c r="H449" s="137" t="s">
        <v>1005</v>
      </c>
      <c r="I449" s="26">
        <v>-95</v>
      </c>
      <c r="J449" s="26" t="s">
        <v>1064</v>
      </c>
      <c r="K449" s="26" t="s">
        <v>910</v>
      </c>
      <c r="L449" s="141" t="s">
        <v>1086</v>
      </c>
      <c r="M449" s="150" t="s">
        <v>1169</v>
      </c>
      <c r="N449" s="141"/>
      <c r="S449" s="26" t="s">
        <v>1041</v>
      </c>
    </row>
    <row r="450" spans="1:19">
      <c r="A450" s="49">
        <v>35001000113</v>
      </c>
      <c r="B450" s="26">
        <v>0.2</v>
      </c>
      <c r="C450" s="35">
        <v>4</v>
      </c>
      <c r="D450" s="26" t="s">
        <v>331</v>
      </c>
      <c r="E450" s="26">
        <v>25</v>
      </c>
      <c r="F450" s="136">
        <v>3216</v>
      </c>
      <c r="G450" s="149">
        <f t="shared" ref="G450:G513" si="7">E450/F450</f>
        <v>7.7736318407960201E-3</v>
      </c>
      <c r="H450" s="137" t="s">
        <v>912</v>
      </c>
      <c r="I450" s="26">
        <v>-25</v>
      </c>
      <c r="J450" s="26" t="s">
        <v>1021</v>
      </c>
      <c r="K450" s="26" t="s">
        <v>910</v>
      </c>
      <c r="L450" s="141" t="s">
        <v>1068</v>
      </c>
      <c r="M450" s="150" t="s">
        <v>1090</v>
      </c>
      <c r="N450" s="141"/>
      <c r="S450" s="26" t="s">
        <v>1041</v>
      </c>
    </row>
    <row r="451" spans="1:19">
      <c r="A451" s="49">
        <v>35049000200</v>
      </c>
      <c r="B451" s="26">
        <v>9.9000000000000005E-2</v>
      </c>
      <c r="C451" s="35">
        <v>2</v>
      </c>
      <c r="D451" s="26" t="s">
        <v>327</v>
      </c>
      <c r="E451" s="26">
        <v>28</v>
      </c>
      <c r="F451" s="136">
        <v>3613</v>
      </c>
      <c r="G451" s="149">
        <f t="shared" si="7"/>
        <v>7.7497924162745644E-3</v>
      </c>
      <c r="H451" s="137" t="s">
        <v>1004</v>
      </c>
      <c r="I451" s="26">
        <v>-93</v>
      </c>
      <c r="J451" s="26" t="s">
        <v>1064</v>
      </c>
      <c r="K451" s="26" t="s">
        <v>910</v>
      </c>
      <c r="L451" s="141" t="s">
        <v>1086</v>
      </c>
      <c r="M451" s="150" t="s">
        <v>1168</v>
      </c>
      <c r="N451" s="141"/>
      <c r="S451" s="26" t="s">
        <v>1041</v>
      </c>
    </row>
    <row r="452" spans="1:19">
      <c r="A452" s="49">
        <v>35007950700</v>
      </c>
      <c r="B452" s="26">
        <v>0.23300000000000001</v>
      </c>
      <c r="C452" s="35">
        <v>4</v>
      </c>
      <c r="D452" s="26" t="s">
        <v>331</v>
      </c>
      <c r="E452" s="26">
        <v>39</v>
      </c>
      <c r="F452" s="136">
        <v>5038</v>
      </c>
      <c r="G452" s="149">
        <f t="shared" si="7"/>
        <v>7.741167129813418E-3</v>
      </c>
      <c r="H452" s="137" t="s">
        <v>950</v>
      </c>
      <c r="I452" s="26">
        <v>-39</v>
      </c>
      <c r="J452" s="26" t="s">
        <v>1028</v>
      </c>
      <c r="K452" s="26" t="s">
        <v>1025</v>
      </c>
      <c r="L452" s="141" t="s">
        <v>1049</v>
      </c>
      <c r="M452" s="150" t="s">
        <v>1100</v>
      </c>
      <c r="N452" s="141"/>
      <c r="S452" s="26" t="s">
        <v>1041</v>
      </c>
    </row>
    <row r="453" spans="1:19">
      <c r="A453" s="49">
        <v>35027960200</v>
      </c>
      <c r="B453" s="26">
        <v>0.22500000000000001</v>
      </c>
      <c r="C453" s="35">
        <v>4</v>
      </c>
      <c r="D453" s="26" t="s">
        <v>331</v>
      </c>
      <c r="E453" s="26">
        <v>13</v>
      </c>
      <c r="F453" s="136">
        <v>1688</v>
      </c>
      <c r="G453" s="149">
        <f t="shared" si="7"/>
        <v>7.701421800947867E-3</v>
      </c>
      <c r="H453" s="137" t="s">
        <v>974</v>
      </c>
      <c r="I453" s="26">
        <v>-60</v>
      </c>
      <c r="J453" s="26" t="s">
        <v>1034</v>
      </c>
      <c r="K453" s="26" t="s">
        <v>910</v>
      </c>
      <c r="L453" s="141" t="s">
        <v>1051</v>
      </c>
      <c r="M453" s="150" t="s">
        <v>1100</v>
      </c>
      <c r="N453" s="141"/>
      <c r="S453" s="26" t="s">
        <v>1041</v>
      </c>
    </row>
    <row r="454" spans="1:19">
      <c r="A454" s="139">
        <v>35049010400</v>
      </c>
      <c r="B454" s="26">
        <v>4.3999999999999997E-2</v>
      </c>
      <c r="C454" s="35">
        <v>1</v>
      </c>
      <c r="D454" s="26" t="s">
        <v>325</v>
      </c>
      <c r="E454" s="26">
        <v>24</v>
      </c>
      <c r="F454" s="136">
        <v>3126</v>
      </c>
      <c r="G454" s="149">
        <f t="shared" si="7"/>
        <v>7.677543186180422E-3</v>
      </c>
      <c r="H454" s="137" t="s">
        <v>1011</v>
      </c>
      <c r="I454" s="26">
        <v>-92</v>
      </c>
      <c r="J454" s="26" t="s">
        <v>1064</v>
      </c>
      <c r="K454" s="26" t="s">
        <v>910</v>
      </c>
      <c r="L454" s="141" t="s">
        <v>1086</v>
      </c>
      <c r="M454" s="150" t="s">
        <v>1174</v>
      </c>
      <c r="N454" s="141"/>
      <c r="S454" s="26" t="s">
        <v>1041</v>
      </c>
    </row>
    <row r="455" spans="1:19">
      <c r="A455" s="49">
        <v>35001003721</v>
      </c>
      <c r="B455" s="26">
        <v>2.1999999999999999E-2</v>
      </c>
      <c r="C455" s="35">
        <v>1</v>
      </c>
      <c r="D455" s="26" t="s">
        <v>325</v>
      </c>
      <c r="E455" s="26">
        <v>48</v>
      </c>
      <c r="F455" s="136">
        <v>6320</v>
      </c>
      <c r="G455" s="149">
        <f t="shared" si="7"/>
        <v>7.5949367088607592E-3</v>
      </c>
      <c r="H455" s="137" t="s">
        <v>931</v>
      </c>
      <c r="I455" s="26">
        <v>-33</v>
      </c>
      <c r="J455" s="26" t="s">
        <v>1021</v>
      </c>
      <c r="K455" s="26" t="s">
        <v>910</v>
      </c>
      <c r="L455" s="141" t="s">
        <v>1068</v>
      </c>
      <c r="M455" s="150" t="s">
        <v>1109</v>
      </c>
      <c r="N455" s="141"/>
    </row>
    <row r="456" spans="1:19">
      <c r="A456" s="49">
        <v>35043010602</v>
      </c>
      <c r="B456" s="26">
        <v>3.4000000000000002E-2</v>
      </c>
      <c r="C456" s="35">
        <v>1</v>
      </c>
      <c r="D456" s="26" t="s">
        <v>325</v>
      </c>
      <c r="E456" s="26">
        <v>32</v>
      </c>
      <c r="F456" s="136">
        <v>4274</v>
      </c>
      <c r="G456" s="149">
        <f t="shared" si="7"/>
        <v>7.4871314927468418E-3</v>
      </c>
      <c r="H456" s="137" t="s">
        <v>988</v>
      </c>
      <c r="I456" s="26">
        <v>-89</v>
      </c>
      <c r="J456" s="26" t="s">
        <v>1038</v>
      </c>
      <c r="K456" s="26" t="s">
        <v>910</v>
      </c>
      <c r="L456" s="141" t="s">
        <v>1082</v>
      </c>
      <c r="M456" s="150" t="s">
        <v>1152</v>
      </c>
      <c r="N456" s="141"/>
    </row>
    <row r="457" spans="1:19">
      <c r="A457" s="49">
        <v>35039000400</v>
      </c>
      <c r="B457" s="26">
        <v>0.217</v>
      </c>
      <c r="C457" s="35">
        <v>4</v>
      </c>
      <c r="D457" s="26" t="s">
        <v>331</v>
      </c>
      <c r="E457" s="26">
        <v>34</v>
      </c>
      <c r="F457" s="136">
        <v>4615</v>
      </c>
      <c r="G457" s="149">
        <f t="shared" si="7"/>
        <v>7.3672806067172263E-3</v>
      </c>
      <c r="H457" s="137" t="s">
        <v>986</v>
      </c>
      <c r="I457" s="26">
        <v>-75</v>
      </c>
      <c r="J457" s="26" t="s">
        <v>1061</v>
      </c>
      <c r="K457" s="26" t="s">
        <v>910</v>
      </c>
      <c r="L457" s="141" t="s">
        <v>1080</v>
      </c>
      <c r="M457" s="150" t="s">
        <v>1149</v>
      </c>
      <c r="N457" s="141"/>
    </row>
    <row r="458" spans="1:19">
      <c r="A458" s="139">
        <v>35035000402</v>
      </c>
      <c r="B458" s="26">
        <v>0.10299999999999999</v>
      </c>
      <c r="C458" s="35">
        <v>3</v>
      </c>
      <c r="D458" s="26" t="s">
        <v>329</v>
      </c>
      <c r="E458" s="26">
        <v>53</v>
      </c>
      <c r="F458" s="136">
        <v>7325</v>
      </c>
      <c r="G458" s="149">
        <f t="shared" si="7"/>
        <v>7.2354948805460747E-3</v>
      </c>
      <c r="H458" s="137" t="s">
        <v>982</v>
      </c>
      <c r="I458" s="26">
        <v>-71</v>
      </c>
      <c r="J458" s="26" t="s">
        <v>1037</v>
      </c>
      <c r="K458" s="26" t="s">
        <v>910</v>
      </c>
      <c r="L458" s="141" t="s">
        <v>1079</v>
      </c>
      <c r="M458" s="150" t="s">
        <v>1146</v>
      </c>
      <c r="N458" s="141"/>
    </row>
    <row r="459" spans="1:19">
      <c r="A459" s="139">
        <v>35001003726</v>
      </c>
      <c r="B459" s="26">
        <v>0.04</v>
      </c>
      <c r="C459" s="35">
        <v>1</v>
      </c>
      <c r="D459" s="26" t="s">
        <v>325</v>
      </c>
      <c r="E459" s="26">
        <v>17</v>
      </c>
      <c r="F459" s="136">
        <v>2393</v>
      </c>
      <c r="G459" s="149">
        <f t="shared" si="7"/>
        <v>7.1040534893439195E-3</v>
      </c>
      <c r="H459" s="137" t="s">
        <v>931</v>
      </c>
      <c r="I459" s="26">
        <v>-33</v>
      </c>
      <c r="J459" s="26" t="s">
        <v>1021</v>
      </c>
      <c r="K459" s="26" t="s">
        <v>910</v>
      </c>
      <c r="L459" s="141" t="s">
        <v>1068</v>
      </c>
      <c r="M459" s="150" t="s">
        <v>1109</v>
      </c>
      <c r="N459" s="141"/>
    </row>
    <row r="460" spans="1:19">
      <c r="A460" s="139">
        <v>35001003806</v>
      </c>
      <c r="B460" s="26">
        <v>6.8000000000000005E-2</v>
      </c>
      <c r="C460" s="35">
        <v>2</v>
      </c>
      <c r="D460" s="26" t="s">
        <v>327</v>
      </c>
      <c r="E460" s="26">
        <v>25</v>
      </c>
      <c r="F460" s="136">
        <v>3533</v>
      </c>
      <c r="G460" s="149">
        <f t="shared" si="7"/>
        <v>7.0761392584206056E-3</v>
      </c>
      <c r="H460" s="137" t="s">
        <v>933</v>
      </c>
      <c r="I460" s="26">
        <v>-28</v>
      </c>
      <c r="J460" s="26" t="s">
        <v>1021</v>
      </c>
      <c r="K460" s="26" t="s">
        <v>910</v>
      </c>
      <c r="L460" s="141" t="s">
        <v>1068</v>
      </c>
      <c r="M460" s="150" t="s">
        <v>1111</v>
      </c>
      <c r="N460" s="141"/>
    </row>
    <row r="461" spans="1:19">
      <c r="A461" s="49">
        <v>35049000500</v>
      </c>
      <c r="B461" s="26">
        <v>9.0999999999999998E-2</v>
      </c>
      <c r="C461" s="35">
        <v>2</v>
      </c>
      <c r="D461" s="26" t="s">
        <v>327</v>
      </c>
      <c r="E461" s="26">
        <v>16</v>
      </c>
      <c r="F461" s="136">
        <v>2331</v>
      </c>
      <c r="G461" s="149">
        <f t="shared" si="7"/>
        <v>6.8640068640068641E-3</v>
      </c>
      <c r="H461" s="137" t="s">
        <v>1005</v>
      </c>
      <c r="I461" s="26">
        <v>-95</v>
      </c>
      <c r="J461" s="26" t="s">
        <v>1064</v>
      </c>
      <c r="K461" s="26" t="s">
        <v>910</v>
      </c>
      <c r="L461" s="141" t="s">
        <v>1086</v>
      </c>
      <c r="M461" s="150" t="s">
        <v>1169</v>
      </c>
      <c r="N461" s="141"/>
    </row>
    <row r="462" spans="1:19">
      <c r="A462" s="49">
        <v>35049000101</v>
      </c>
      <c r="B462" s="26">
        <v>5.5E-2</v>
      </c>
      <c r="C462" s="35">
        <v>2</v>
      </c>
      <c r="D462" s="26" t="s">
        <v>327</v>
      </c>
      <c r="E462" s="26">
        <v>27</v>
      </c>
      <c r="F462" s="136">
        <v>3956</v>
      </c>
      <c r="G462" s="149">
        <f t="shared" si="7"/>
        <v>6.8250758341759357E-3</v>
      </c>
      <c r="H462" s="137" t="s">
        <v>1004</v>
      </c>
      <c r="I462" s="26">
        <v>-93</v>
      </c>
      <c r="J462" s="26" t="s">
        <v>1064</v>
      </c>
      <c r="K462" s="26" t="s">
        <v>910</v>
      </c>
      <c r="L462" s="141" t="s">
        <v>1086</v>
      </c>
      <c r="M462" s="150" t="s">
        <v>1168</v>
      </c>
      <c r="N462" s="141"/>
    </row>
    <row r="463" spans="1:19">
      <c r="A463" s="139">
        <v>35049010700</v>
      </c>
      <c r="B463" s="26">
        <v>6.5000000000000002E-2</v>
      </c>
      <c r="C463" s="35">
        <v>2</v>
      </c>
      <c r="D463" s="26" t="s">
        <v>327</v>
      </c>
      <c r="E463" s="26">
        <v>37</v>
      </c>
      <c r="F463" s="136">
        <v>5434</v>
      </c>
      <c r="G463" s="149">
        <f t="shared" si="7"/>
        <v>6.8089804931910193E-3</v>
      </c>
      <c r="H463" s="137" t="s">
        <v>1011</v>
      </c>
      <c r="I463" s="26">
        <v>-92</v>
      </c>
      <c r="J463" s="26" t="s">
        <v>1064</v>
      </c>
      <c r="K463" s="26" t="s">
        <v>910</v>
      </c>
      <c r="L463" s="141" t="s">
        <v>1086</v>
      </c>
      <c r="M463" s="150" t="s">
        <v>1174</v>
      </c>
      <c r="N463" s="141"/>
    </row>
    <row r="464" spans="1:19">
      <c r="A464" s="49">
        <v>35039000300</v>
      </c>
      <c r="B464" s="26">
        <v>0.222</v>
      </c>
      <c r="C464" s="35">
        <v>4</v>
      </c>
      <c r="D464" s="26" t="s">
        <v>331</v>
      </c>
      <c r="E464" s="26">
        <v>46</v>
      </c>
      <c r="F464" s="136">
        <v>6771</v>
      </c>
      <c r="G464" s="149">
        <f t="shared" si="7"/>
        <v>6.7936789248264655E-3</v>
      </c>
      <c r="H464" s="137" t="s">
        <v>985</v>
      </c>
      <c r="I464" s="26">
        <v>-74</v>
      </c>
      <c r="J464" s="26" t="s">
        <v>1061</v>
      </c>
      <c r="K464" s="26" t="s">
        <v>910</v>
      </c>
      <c r="L464" s="141" t="s">
        <v>1080</v>
      </c>
      <c r="M464" s="150" t="s">
        <v>1148</v>
      </c>
      <c r="N464" s="141"/>
    </row>
    <row r="465" spans="1:14">
      <c r="A465" s="139">
        <v>35001003805</v>
      </c>
      <c r="B465" s="26">
        <v>6.9000000000000006E-2</v>
      </c>
      <c r="C465" s="35">
        <v>2</v>
      </c>
      <c r="D465" s="26" t="s">
        <v>327</v>
      </c>
      <c r="E465" s="26">
        <v>16</v>
      </c>
      <c r="F465" s="136">
        <v>2433</v>
      </c>
      <c r="G465" s="149">
        <f t="shared" si="7"/>
        <v>6.5762433210028769E-3</v>
      </c>
      <c r="H465" s="137" t="s">
        <v>933</v>
      </c>
      <c r="I465" s="26">
        <v>-28</v>
      </c>
      <c r="J465" s="26" t="s">
        <v>1021</v>
      </c>
      <c r="K465" s="26" t="s">
        <v>910</v>
      </c>
      <c r="L465" s="141" t="s">
        <v>1068</v>
      </c>
      <c r="M465" s="150" t="s">
        <v>1111</v>
      </c>
      <c r="N465" s="141"/>
    </row>
    <row r="466" spans="1:14">
      <c r="A466" s="139">
        <v>35043011100</v>
      </c>
      <c r="B466" s="26">
        <v>0.128</v>
      </c>
      <c r="C466" s="35">
        <v>3</v>
      </c>
      <c r="D466" s="26" t="s">
        <v>329</v>
      </c>
      <c r="E466" s="26">
        <v>48</v>
      </c>
      <c r="F466" s="136">
        <v>7350</v>
      </c>
      <c r="G466" s="149">
        <f t="shared" si="7"/>
        <v>6.5306122448979594E-3</v>
      </c>
      <c r="H466" s="137" t="s">
        <v>987</v>
      </c>
      <c r="I466" s="26">
        <v>-88</v>
      </c>
      <c r="J466" s="26" t="s">
        <v>1038</v>
      </c>
      <c r="K466" s="26" t="s">
        <v>910</v>
      </c>
      <c r="L466" s="141" t="s">
        <v>1082</v>
      </c>
      <c r="M466" s="150" t="s">
        <v>1151</v>
      </c>
      <c r="N466" s="141"/>
    </row>
    <row r="467" spans="1:14">
      <c r="A467" s="139">
        <v>35049010311</v>
      </c>
      <c r="B467" s="26">
        <v>0.04</v>
      </c>
      <c r="C467" s="35">
        <v>1</v>
      </c>
      <c r="D467" s="26" t="s">
        <v>325</v>
      </c>
      <c r="E467" s="26">
        <v>28</v>
      </c>
      <c r="F467" s="136">
        <v>4380</v>
      </c>
      <c r="G467" s="149">
        <f t="shared" si="7"/>
        <v>6.392694063926941E-3</v>
      </c>
      <c r="H467" s="137" t="s">
        <v>1010</v>
      </c>
      <c r="I467" s="26">
        <v>-99</v>
      </c>
      <c r="J467" s="26" t="s">
        <v>1064</v>
      </c>
      <c r="K467" s="26" t="s">
        <v>910</v>
      </c>
      <c r="L467" s="141" t="s">
        <v>1086</v>
      </c>
      <c r="M467" s="150" t="s">
        <v>1163</v>
      </c>
      <c r="N467" s="141"/>
    </row>
    <row r="468" spans="1:14">
      <c r="A468" s="139">
        <v>35057963700</v>
      </c>
      <c r="B468" s="26">
        <v>0.26500000000000001</v>
      </c>
      <c r="C468" s="35">
        <v>4</v>
      </c>
      <c r="D468" s="26" t="s">
        <v>331</v>
      </c>
      <c r="E468" s="26">
        <v>14</v>
      </c>
      <c r="F468" s="136">
        <v>2207</v>
      </c>
      <c r="G468" s="149">
        <f t="shared" si="7"/>
        <v>6.3434526506570008E-3</v>
      </c>
      <c r="H468" s="137" t="s">
        <v>1016</v>
      </c>
      <c r="I468" s="137">
        <v>-103</v>
      </c>
      <c r="J468" s="26" t="s">
        <v>1044</v>
      </c>
      <c r="K468" s="26" t="s">
        <v>910</v>
      </c>
      <c r="L468" s="141" t="s">
        <v>1055</v>
      </c>
      <c r="M468" s="150" t="s">
        <v>1100</v>
      </c>
      <c r="N468" s="141"/>
    </row>
    <row r="469" spans="1:14">
      <c r="A469" s="49">
        <v>35007950500</v>
      </c>
      <c r="B469" s="26">
        <v>0.185</v>
      </c>
      <c r="C469" s="35">
        <v>3</v>
      </c>
      <c r="D469" s="26" t="s">
        <v>329</v>
      </c>
      <c r="E469" s="26">
        <v>24</v>
      </c>
      <c r="F469" s="136">
        <v>3889</v>
      </c>
      <c r="G469" s="149">
        <f t="shared" si="7"/>
        <v>6.1712522499357166E-3</v>
      </c>
      <c r="H469" s="137" t="s">
        <v>950</v>
      </c>
      <c r="I469" s="26">
        <v>-39</v>
      </c>
      <c r="J469" s="26" t="s">
        <v>1028</v>
      </c>
      <c r="K469" s="26" t="s">
        <v>1025</v>
      </c>
      <c r="L469" s="141" t="s">
        <v>1049</v>
      </c>
      <c r="M469" s="150" t="s">
        <v>1100</v>
      </c>
      <c r="N469" s="141"/>
    </row>
    <row r="470" spans="1:14">
      <c r="A470" s="139">
        <v>35055952600</v>
      </c>
      <c r="B470" s="26">
        <v>0.16600000000000001</v>
      </c>
      <c r="C470" s="35">
        <v>3</v>
      </c>
      <c r="D470" s="26" t="s">
        <v>329</v>
      </c>
      <c r="E470" s="26">
        <v>48</v>
      </c>
      <c r="F470" s="136">
        <v>7871</v>
      </c>
      <c r="G470" s="149">
        <f t="shared" si="7"/>
        <v>6.0983356625587603E-3</v>
      </c>
      <c r="H470" s="137" t="s">
        <v>1014</v>
      </c>
      <c r="I470" s="137">
        <v>-105</v>
      </c>
      <c r="J470" s="26" t="s">
        <v>1043</v>
      </c>
      <c r="K470" s="26" t="s">
        <v>910</v>
      </c>
      <c r="L470" s="141" t="s">
        <v>1087</v>
      </c>
      <c r="M470" s="150" t="s">
        <v>1176</v>
      </c>
      <c r="N470" s="141"/>
    </row>
    <row r="471" spans="1:14">
      <c r="A471" s="49">
        <v>35035000901</v>
      </c>
      <c r="B471" s="26">
        <v>0.14799999999999999</v>
      </c>
      <c r="C471" s="35">
        <v>3</v>
      </c>
      <c r="D471" s="26" t="s">
        <v>329</v>
      </c>
      <c r="E471" s="26">
        <v>19</v>
      </c>
      <c r="F471" s="136">
        <v>3186</v>
      </c>
      <c r="G471" s="149">
        <f t="shared" si="7"/>
        <v>5.963590709353421E-3</v>
      </c>
      <c r="H471" s="137" t="s">
        <v>984</v>
      </c>
      <c r="I471" s="26">
        <v>-72</v>
      </c>
      <c r="J471" s="26" t="s">
        <v>1037</v>
      </c>
      <c r="K471" s="26" t="s">
        <v>910</v>
      </c>
      <c r="L471" s="141" t="s">
        <v>1079</v>
      </c>
      <c r="M471" s="150" t="s">
        <v>1125</v>
      </c>
      <c r="N471" s="141"/>
    </row>
    <row r="472" spans="1:14">
      <c r="A472" s="139">
        <v>35001003803</v>
      </c>
      <c r="B472" s="26">
        <v>0.04</v>
      </c>
      <c r="C472" s="35">
        <v>1</v>
      </c>
      <c r="D472" s="26" t="s">
        <v>325</v>
      </c>
      <c r="E472" s="26">
        <v>19</v>
      </c>
      <c r="F472" s="136">
        <v>3216</v>
      </c>
      <c r="G472" s="149">
        <f t="shared" si="7"/>
        <v>5.9079601990049751E-3</v>
      </c>
      <c r="H472" s="137" t="s">
        <v>933</v>
      </c>
      <c r="I472" s="26">
        <v>-28</v>
      </c>
      <c r="J472" s="26" t="s">
        <v>1021</v>
      </c>
      <c r="K472" s="26" t="s">
        <v>910</v>
      </c>
      <c r="L472" s="141" t="s">
        <v>1068</v>
      </c>
      <c r="M472" s="150" t="s">
        <v>1111</v>
      </c>
      <c r="N472" s="141"/>
    </row>
    <row r="473" spans="1:14">
      <c r="A473" s="49">
        <v>35035000603</v>
      </c>
      <c r="B473" s="26">
        <v>0.16800000000000001</v>
      </c>
      <c r="C473" s="35">
        <v>3</v>
      </c>
      <c r="D473" s="26" t="s">
        <v>329</v>
      </c>
      <c r="E473" s="26">
        <v>16</v>
      </c>
      <c r="F473" s="136">
        <v>2735</v>
      </c>
      <c r="G473" s="149">
        <f t="shared" si="7"/>
        <v>5.8500914076782453E-3</v>
      </c>
      <c r="H473" s="137" t="s">
        <v>984</v>
      </c>
      <c r="I473" s="26">
        <v>-72</v>
      </c>
      <c r="J473" s="26" t="s">
        <v>1037</v>
      </c>
      <c r="K473" s="26" t="s">
        <v>910</v>
      </c>
      <c r="L473" s="141" t="s">
        <v>1079</v>
      </c>
      <c r="M473" s="150" t="s">
        <v>1125</v>
      </c>
      <c r="N473" s="141"/>
    </row>
    <row r="474" spans="1:14">
      <c r="A474" s="139">
        <v>35045000611</v>
      </c>
      <c r="B474" s="26">
        <v>4.2000000000000003E-2</v>
      </c>
      <c r="C474" s="35">
        <v>1</v>
      </c>
      <c r="D474" s="26" t="s">
        <v>325</v>
      </c>
      <c r="E474" s="26">
        <v>20</v>
      </c>
      <c r="F474" s="136">
        <v>3424</v>
      </c>
      <c r="G474" s="149">
        <f t="shared" si="7"/>
        <v>5.8411214953271026E-3</v>
      </c>
      <c r="H474" s="137" t="s">
        <v>998</v>
      </c>
      <c r="I474" s="26">
        <v>-80</v>
      </c>
      <c r="J474" s="26" t="s">
        <v>1062</v>
      </c>
      <c r="K474" s="26" t="s">
        <v>910</v>
      </c>
      <c r="L474" s="141" t="s">
        <v>1083</v>
      </c>
      <c r="M474" s="150" t="s">
        <v>1162</v>
      </c>
      <c r="N474" s="141"/>
    </row>
    <row r="475" spans="1:14">
      <c r="A475" s="139">
        <v>35045942803</v>
      </c>
      <c r="B475" s="26">
        <v>0.40400000000000003</v>
      </c>
      <c r="C475" s="35">
        <v>6</v>
      </c>
      <c r="D475" s="26" t="s">
        <v>335</v>
      </c>
      <c r="E475" s="26">
        <v>15</v>
      </c>
      <c r="F475" s="136">
        <v>2625</v>
      </c>
      <c r="G475" s="149">
        <f t="shared" si="7"/>
        <v>5.7142857142857143E-3</v>
      </c>
      <c r="H475" s="137" t="s">
        <v>1001</v>
      </c>
      <c r="I475" s="26">
        <v>-83</v>
      </c>
      <c r="J475" s="26" t="s">
        <v>1062</v>
      </c>
      <c r="K475" s="26" t="s">
        <v>910</v>
      </c>
      <c r="L475" s="141" t="s">
        <v>1083</v>
      </c>
      <c r="M475" s="150" t="s">
        <v>1165</v>
      </c>
      <c r="N475" s="141"/>
    </row>
    <row r="476" spans="1:14">
      <c r="A476" s="49">
        <v>35001000107</v>
      </c>
      <c r="B476" s="26">
        <v>4.2000000000000003E-2</v>
      </c>
      <c r="C476" s="35">
        <v>1</v>
      </c>
      <c r="D476" s="26" t="s">
        <v>325</v>
      </c>
      <c r="E476" s="26">
        <v>15</v>
      </c>
      <c r="F476" s="136">
        <v>2737</v>
      </c>
      <c r="G476" s="149">
        <f t="shared" si="7"/>
        <v>5.4804530507855317E-3</v>
      </c>
      <c r="H476" s="137" t="s">
        <v>911</v>
      </c>
      <c r="I476" s="26">
        <v>-3</v>
      </c>
      <c r="J476" s="26" t="s">
        <v>1021</v>
      </c>
      <c r="K476" s="26" t="s">
        <v>910</v>
      </c>
      <c r="L476" s="141" t="s">
        <v>1068</v>
      </c>
      <c r="M476" s="150" t="s">
        <v>1089</v>
      </c>
      <c r="N476" s="141"/>
    </row>
    <row r="477" spans="1:14">
      <c r="A477" s="49">
        <v>35047957200</v>
      </c>
      <c r="B477" s="26">
        <v>0.315</v>
      </c>
      <c r="C477" s="35">
        <v>5</v>
      </c>
      <c r="D477" s="26" t="s">
        <v>333</v>
      </c>
      <c r="E477" s="26">
        <v>20</v>
      </c>
      <c r="F477" s="136">
        <v>3651</v>
      </c>
      <c r="G477" s="149">
        <f t="shared" si="7"/>
        <v>5.4779512462339083E-3</v>
      </c>
      <c r="H477" s="137" t="s">
        <v>1002</v>
      </c>
      <c r="I477" s="26">
        <v>-67</v>
      </c>
      <c r="J477" s="26" t="s">
        <v>1063</v>
      </c>
      <c r="K477" s="26" t="s">
        <v>910</v>
      </c>
      <c r="L477" s="141" t="s">
        <v>1084</v>
      </c>
      <c r="M477" s="150" t="s">
        <v>1166</v>
      </c>
      <c r="N477" s="141"/>
    </row>
    <row r="478" spans="1:14">
      <c r="A478" s="139">
        <v>35049940500</v>
      </c>
      <c r="B478" s="26">
        <v>0.192</v>
      </c>
      <c r="C478" s="35">
        <v>3</v>
      </c>
      <c r="D478" s="26" t="s">
        <v>329</v>
      </c>
      <c r="E478" s="26">
        <v>9</v>
      </c>
      <c r="F478" s="136">
        <v>1671</v>
      </c>
      <c r="G478" s="149">
        <f t="shared" si="7"/>
        <v>5.3859964093357273E-3</v>
      </c>
      <c r="H478" s="137" t="s">
        <v>1009</v>
      </c>
      <c r="I478" s="26">
        <v>-94</v>
      </c>
      <c r="J478" s="26" t="s">
        <v>1064</v>
      </c>
      <c r="K478" s="26" t="s">
        <v>910</v>
      </c>
      <c r="L478" s="141" t="s">
        <v>1086</v>
      </c>
      <c r="M478" s="150" t="s">
        <v>1173</v>
      </c>
      <c r="N478" s="141"/>
    </row>
    <row r="479" spans="1:14">
      <c r="A479" s="49">
        <v>35001940500</v>
      </c>
      <c r="B479" s="26">
        <v>4.8000000000000001E-2</v>
      </c>
      <c r="C479" s="35">
        <v>1</v>
      </c>
      <c r="D479" s="26" t="s">
        <v>325</v>
      </c>
      <c r="E479" s="26">
        <v>15</v>
      </c>
      <c r="F479" s="136">
        <v>2852</v>
      </c>
      <c r="G479" s="149">
        <f t="shared" si="7"/>
        <v>5.2594670406732116E-3</v>
      </c>
      <c r="H479" s="137" t="s">
        <v>930</v>
      </c>
      <c r="I479" s="26">
        <v>-27</v>
      </c>
      <c r="J479" s="26" t="s">
        <v>1021</v>
      </c>
      <c r="K479" s="26" t="s">
        <v>910</v>
      </c>
      <c r="L479" s="141" t="s">
        <v>1068</v>
      </c>
      <c r="M479" s="150" t="s">
        <v>1108</v>
      </c>
      <c r="N479" s="141"/>
    </row>
    <row r="480" spans="1:14">
      <c r="A480" s="139">
        <v>35045000702</v>
      </c>
      <c r="B480" s="26">
        <v>0.113</v>
      </c>
      <c r="C480" s="35">
        <v>3</v>
      </c>
      <c r="D480" s="26" t="s">
        <v>329</v>
      </c>
      <c r="E480" s="26">
        <v>6</v>
      </c>
      <c r="F480" s="136">
        <v>1143</v>
      </c>
      <c r="G480" s="149">
        <f t="shared" si="7"/>
        <v>5.2493438320209973E-3</v>
      </c>
      <c r="H480" s="137" t="s">
        <v>999</v>
      </c>
      <c r="I480" s="26">
        <v>-82</v>
      </c>
      <c r="J480" s="26" t="s">
        <v>1062</v>
      </c>
      <c r="K480" s="26" t="s">
        <v>910</v>
      </c>
      <c r="L480" s="141" t="s">
        <v>1083</v>
      </c>
      <c r="M480" s="150" t="s">
        <v>1163</v>
      </c>
      <c r="N480" s="141"/>
    </row>
    <row r="481" spans="1:14">
      <c r="A481" s="139">
        <v>35035000601</v>
      </c>
      <c r="B481" s="26">
        <v>0.108</v>
      </c>
      <c r="C481" s="35">
        <v>3</v>
      </c>
      <c r="D481" s="26" t="s">
        <v>329</v>
      </c>
      <c r="E481" s="26">
        <v>19</v>
      </c>
      <c r="F481" s="136">
        <v>3678</v>
      </c>
      <c r="G481" s="149">
        <f t="shared" si="7"/>
        <v>5.1658510059815121E-3</v>
      </c>
      <c r="H481" s="137" t="s">
        <v>922</v>
      </c>
      <c r="I481" s="26">
        <v>-9</v>
      </c>
      <c r="J481" s="26" t="s">
        <v>1022</v>
      </c>
      <c r="K481" s="26" t="s">
        <v>1023</v>
      </c>
      <c r="L481" s="141" t="s">
        <v>1046</v>
      </c>
      <c r="M481" s="150" t="s">
        <v>1100</v>
      </c>
      <c r="N481" s="141"/>
    </row>
    <row r="482" spans="1:14">
      <c r="A482" s="139">
        <v>35028000100</v>
      </c>
      <c r="B482" s="26">
        <v>4.8000000000000001E-2</v>
      </c>
      <c r="C482" s="35">
        <v>1</v>
      </c>
      <c r="D482" s="26" t="s">
        <v>325</v>
      </c>
      <c r="E482" s="26">
        <v>20</v>
      </c>
      <c r="F482" s="136">
        <v>3994</v>
      </c>
      <c r="G482" s="149">
        <f t="shared" si="7"/>
        <v>5.0075112669003509E-3</v>
      </c>
      <c r="H482" s="137" t="s">
        <v>975</v>
      </c>
      <c r="I482" s="26">
        <v>-61</v>
      </c>
      <c r="J482" s="26" t="s">
        <v>1060</v>
      </c>
      <c r="K482" s="26" t="s">
        <v>910</v>
      </c>
      <c r="L482" s="141" t="s">
        <v>1052</v>
      </c>
      <c r="M482" s="150" t="s">
        <v>1100</v>
      </c>
      <c r="N482" s="141"/>
    </row>
    <row r="483" spans="1:14">
      <c r="A483" s="139">
        <v>35001003804</v>
      </c>
      <c r="B483" s="26">
        <v>0.04</v>
      </c>
      <c r="C483" s="35">
        <v>1</v>
      </c>
      <c r="D483" s="26" t="s">
        <v>325</v>
      </c>
      <c r="E483" s="26">
        <v>27</v>
      </c>
      <c r="F483" s="136">
        <v>5512</v>
      </c>
      <c r="G483" s="149">
        <f t="shared" si="7"/>
        <v>4.8984034833091435E-3</v>
      </c>
      <c r="H483" s="137" t="s">
        <v>933</v>
      </c>
      <c r="I483" s="26">
        <v>-28</v>
      </c>
      <c r="J483" s="26" t="s">
        <v>1021</v>
      </c>
      <c r="K483" s="26" t="s">
        <v>910</v>
      </c>
      <c r="L483" s="141" t="s">
        <v>1068</v>
      </c>
      <c r="M483" s="150" t="s">
        <v>1111</v>
      </c>
      <c r="N483" s="141"/>
    </row>
    <row r="484" spans="1:14">
      <c r="A484" s="139">
        <v>35049940300</v>
      </c>
      <c r="B484" s="26">
        <v>0.14199999999999999</v>
      </c>
      <c r="C484" s="35">
        <v>3</v>
      </c>
      <c r="D484" s="26" t="s">
        <v>329</v>
      </c>
      <c r="E484" s="26">
        <v>9</v>
      </c>
      <c r="F484" s="136">
        <v>1843</v>
      </c>
      <c r="G484" s="149">
        <f t="shared" si="7"/>
        <v>4.8833423765599565E-3</v>
      </c>
      <c r="H484" s="137" t="s">
        <v>1009</v>
      </c>
      <c r="I484" s="26">
        <v>-94</v>
      </c>
      <c r="J484" s="26" t="s">
        <v>1064</v>
      </c>
      <c r="K484" s="26" t="s">
        <v>910</v>
      </c>
      <c r="L484" s="141" t="s">
        <v>1086</v>
      </c>
      <c r="M484" s="150" t="s">
        <v>1173</v>
      </c>
      <c r="N484" s="141"/>
    </row>
    <row r="485" spans="1:14">
      <c r="A485" s="49">
        <v>35017964100</v>
      </c>
      <c r="B485" s="26">
        <v>0.14799999999999999</v>
      </c>
      <c r="C485" s="35">
        <v>3</v>
      </c>
      <c r="D485" s="26" t="s">
        <v>329</v>
      </c>
      <c r="E485" s="26">
        <v>11</v>
      </c>
      <c r="F485" s="136">
        <v>2281</v>
      </c>
      <c r="G485" s="149">
        <f t="shared" si="7"/>
        <v>4.8224462954844366E-3</v>
      </c>
      <c r="H485" s="137" t="s">
        <v>968</v>
      </c>
      <c r="I485" s="26">
        <v>-56</v>
      </c>
      <c r="J485" s="26" t="s">
        <v>1058</v>
      </c>
      <c r="K485" s="26" t="s">
        <v>910</v>
      </c>
      <c r="L485" s="141" t="s">
        <v>1074</v>
      </c>
      <c r="M485" s="150" t="s">
        <v>1125</v>
      </c>
      <c r="N485" s="141"/>
    </row>
    <row r="486" spans="1:14">
      <c r="A486" s="49">
        <v>35039000100</v>
      </c>
      <c r="B486" s="26">
        <v>0.26600000000000001</v>
      </c>
      <c r="C486" s="35">
        <v>4</v>
      </c>
      <c r="D486" s="26" t="s">
        <v>331</v>
      </c>
      <c r="E486" s="26">
        <v>15</v>
      </c>
      <c r="F486" s="136">
        <v>3216</v>
      </c>
      <c r="G486" s="149">
        <f t="shared" si="7"/>
        <v>4.6641791044776115E-3</v>
      </c>
      <c r="H486" s="137" t="s">
        <v>985</v>
      </c>
      <c r="I486" s="26">
        <v>-74</v>
      </c>
      <c r="J486" s="26" t="s">
        <v>1061</v>
      </c>
      <c r="K486" s="26" t="s">
        <v>910</v>
      </c>
      <c r="L486" s="141" t="s">
        <v>1080</v>
      </c>
      <c r="M486" s="150" t="s">
        <v>1148</v>
      </c>
      <c r="N486" s="141"/>
    </row>
    <row r="487" spans="1:14">
      <c r="A487" s="139">
        <v>35028000400</v>
      </c>
      <c r="B487" s="26">
        <v>0.109</v>
      </c>
      <c r="C487" s="35">
        <v>3</v>
      </c>
      <c r="D487" s="26" t="s">
        <v>329</v>
      </c>
      <c r="E487" s="26">
        <v>16</v>
      </c>
      <c r="F487" s="136">
        <v>3481</v>
      </c>
      <c r="G487" s="149">
        <f t="shared" si="7"/>
        <v>4.596380350474002E-3</v>
      </c>
      <c r="H487" s="137" t="s">
        <v>975</v>
      </c>
      <c r="I487" s="26">
        <v>-61</v>
      </c>
      <c r="J487" s="26" t="s">
        <v>1060</v>
      </c>
      <c r="K487" s="26" t="s">
        <v>910</v>
      </c>
      <c r="L487" s="141" t="s">
        <v>1052</v>
      </c>
      <c r="M487" s="150" t="s">
        <v>1100</v>
      </c>
      <c r="N487" s="141"/>
    </row>
    <row r="488" spans="1:14">
      <c r="A488" s="139">
        <v>35028000200</v>
      </c>
      <c r="B488" s="26">
        <v>5.5E-2</v>
      </c>
      <c r="C488" s="35">
        <v>2</v>
      </c>
      <c r="D488" s="26" t="s">
        <v>327</v>
      </c>
      <c r="E488" s="26">
        <v>24</v>
      </c>
      <c r="F488" s="136">
        <v>5323</v>
      </c>
      <c r="G488" s="149">
        <f t="shared" si="7"/>
        <v>4.5087356753710315E-3</v>
      </c>
      <c r="H488" s="137" t="s">
        <v>975</v>
      </c>
      <c r="I488" s="26">
        <v>-61</v>
      </c>
      <c r="J488" s="26" t="s">
        <v>1060</v>
      </c>
      <c r="K488" s="26" t="s">
        <v>910</v>
      </c>
      <c r="L488" s="141" t="s">
        <v>1052</v>
      </c>
      <c r="M488" s="150" t="s">
        <v>1100</v>
      </c>
      <c r="N488" s="141"/>
    </row>
    <row r="489" spans="1:14">
      <c r="A489" s="139">
        <v>35028000500</v>
      </c>
      <c r="B489" s="26">
        <v>0.02</v>
      </c>
      <c r="C489" s="35">
        <v>1</v>
      </c>
      <c r="D489" s="26" t="s">
        <v>325</v>
      </c>
      <c r="E489" s="26">
        <v>26</v>
      </c>
      <c r="F489" s="136">
        <v>6011</v>
      </c>
      <c r="G489" s="149">
        <f t="shared" si="7"/>
        <v>4.3254034270504074E-3</v>
      </c>
      <c r="H489" s="137" t="s">
        <v>975</v>
      </c>
      <c r="I489" s="26">
        <v>-61</v>
      </c>
      <c r="J489" s="26" t="s">
        <v>1060</v>
      </c>
      <c r="K489" s="26" t="s">
        <v>910</v>
      </c>
      <c r="L489" s="141" t="s">
        <v>1052</v>
      </c>
      <c r="M489" s="150" t="s">
        <v>1100</v>
      </c>
      <c r="N489" s="141"/>
    </row>
    <row r="490" spans="1:14">
      <c r="A490" s="49">
        <v>35017964200</v>
      </c>
      <c r="B490" s="26">
        <v>9.7000000000000003E-2</v>
      </c>
      <c r="C490" s="35">
        <v>2</v>
      </c>
      <c r="D490" s="26" t="s">
        <v>327</v>
      </c>
      <c r="E490" s="26">
        <v>8</v>
      </c>
      <c r="F490" s="136">
        <v>1969</v>
      </c>
      <c r="G490" s="149">
        <f t="shared" si="7"/>
        <v>4.0629761300152358E-3</v>
      </c>
      <c r="H490" s="137" t="s">
        <v>968</v>
      </c>
      <c r="I490" s="26">
        <v>-56</v>
      </c>
      <c r="J490" s="26" t="s">
        <v>1058</v>
      </c>
      <c r="K490" s="26" t="s">
        <v>910</v>
      </c>
      <c r="L490" s="141" t="s">
        <v>1074</v>
      </c>
      <c r="M490" s="150" t="s">
        <v>1125</v>
      </c>
      <c r="N490" s="141"/>
    </row>
    <row r="491" spans="1:14">
      <c r="A491" s="139">
        <v>35033955200</v>
      </c>
      <c r="B491" s="26">
        <v>0.193</v>
      </c>
      <c r="C491" s="35">
        <v>3</v>
      </c>
      <c r="D491" s="26" t="s">
        <v>329</v>
      </c>
      <c r="E491" s="26">
        <v>18</v>
      </c>
      <c r="F491" s="136">
        <v>4505</v>
      </c>
      <c r="G491" s="149">
        <f t="shared" si="7"/>
        <v>3.9955604883462822E-3</v>
      </c>
      <c r="H491" s="137" t="s">
        <v>970</v>
      </c>
      <c r="I491" s="26">
        <v>-69</v>
      </c>
      <c r="J491" s="26" t="s">
        <v>1059</v>
      </c>
      <c r="K491" s="26" t="s">
        <v>1025</v>
      </c>
      <c r="L491" s="141" t="s">
        <v>1076</v>
      </c>
      <c r="M491" s="150" t="s">
        <v>1140</v>
      </c>
      <c r="N491" s="141"/>
    </row>
    <row r="492" spans="1:14">
      <c r="A492" s="49">
        <v>35045943100</v>
      </c>
      <c r="B492" s="26">
        <v>0.29399999999999998</v>
      </c>
      <c r="C492" s="35">
        <v>4</v>
      </c>
      <c r="D492" s="26" t="s">
        <v>331</v>
      </c>
      <c r="E492" s="26">
        <v>7</v>
      </c>
      <c r="F492" s="136">
        <v>1816</v>
      </c>
      <c r="G492" s="149">
        <f t="shared" si="7"/>
        <v>3.854625550660793E-3</v>
      </c>
      <c r="H492" s="137" t="s">
        <v>999</v>
      </c>
      <c r="I492" s="26">
        <v>-82</v>
      </c>
      <c r="J492" s="26" t="s">
        <v>1062</v>
      </c>
      <c r="K492" s="26" t="s">
        <v>910</v>
      </c>
      <c r="L492" s="141" t="s">
        <v>1083</v>
      </c>
      <c r="M492" s="150" t="s">
        <v>1163</v>
      </c>
      <c r="N492" s="141"/>
    </row>
    <row r="493" spans="1:14">
      <c r="A493" s="49">
        <v>35003976400</v>
      </c>
      <c r="B493" s="26">
        <v>0.22900000000000001</v>
      </c>
      <c r="C493" s="35">
        <v>4</v>
      </c>
      <c r="D493" s="26" t="s">
        <v>331</v>
      </c>
      <c r="E493" s="26">
        <v>13</v>
      </c>
      <c r="F493" s="136">
        <v>3518</v>
      </c>
      <c r="G493" s="149">
        <f t="shared" si="7"/>
        <v>3.695281409891984E-3</v>
      </c>
      <c r="H493" s="137" t="s">
        <v>945</v>
      </c>
      <c r="I493" s="137">
        <v>-101</v>
      </c>
      <c r="J493" s="26" t="s">
        <v>1024</v>
      </c>
      <c r="K493" s="26" t="s">
        <v>1025</v>
      </c>
      <c r="L493" s="141" t="s">
        <v>1047</v>
      </c>
      <c r="M493" s="150" t="s">
        <v>1100</v>
      </c>
      <c r="N493" s="141"/>
    </row>
    <row r="494" spans="1:14">
      <c r="A494" s="139">
        <v>35045942801</v>
      </c>
      <c r="B494" s="26">
        <v>0.29899999999999999</v>
      </c>
      <c r="C494" s="35">
        <v>4</v>
      </c>
      <c r="D494" s="26" t="s">
        <v>331</v>
      </c>
      <c r="E494" s="26">
        <v>10</v>
      </c>
      <c r="F494" s="136">
        <v>2717</v>
      </c>
      <c r="G494" s="149">
        <f t="shared" si="7"/>
        <v>3.6805299963194702E-3</v>
      </c>
      <c r="H494" s="137" t="s">
        <v>1001</v>
      </c>
      <c r="I494" s="26">
        <v>-83</v>
      </c>
      <c r="J494" s="26" t="s">
        <v>1062</v>
      </c>
      <c r="K494" s="26" t="s">
        <v>910</v>
      </c>
      <c r="L494" s="141" t="s">
        <v>1083</v>
      </c>
      <c r="M494" s="150" t="s">
        <v>1165</v>
      </c>
      <c r="N494" s="141"/>
    </row>
    <row r="495" spans="1:14">
      <c r="A495" s="139">
        <v>35035000602</v>
      </c>
      <c r="B495" s="26">
        <v>0.154</v>
      </c>
      <c r="C495" s="35">
        <v>3</v>
      </c>
      <c r="D495" s="26" t="s">
        <v>329</v>
      </c>
      <c r="E495" s="26">
        <v>8</v>
      </c>
      <c r="F495" s="136">
        <v>2223</v>
      </c>
      <c r="G495" s="149">
        <f t="shared" si="7"/>
        <v>3.5987404408457041E-3</v>
      </c>
      <c r="H495" s="137" t="s">
        <v>984</v>
      </c>
      <c r="I495" s="26">
        <v>-72</v>
      </c>
      <c r="J495" s="26" t="s">
        <v>1037</v>
      </c>
      <c r="K495" s="26" t="s">
        <v>910</v>
      </c>
      <c r="L495" s="141" t="s">
        <v>1079</v>
      </c>
      <c r="M495" s="150" t="s">
        <v>1125</v>
      </c>
      <c r="N495" s="141"/>
    </row>
    <row r="496" spans="1:14">
      <c r="A496" s="49">
        <v>35049010309</v>
      </c>
      <c r="B496" s="26">
        <v>9.9000000000000005E-2</v>
      </c>
      <c r="C496" s="35">
        <v>2</v>
      </c>
      <c r="D496" s="26" t="s">
        <v>327</v>
      </c>
      <c r="E496" s="26">
        <v>6</v>
      </c>
      <c r="F496" s="136">
        <v>1824</v>
      </c>
      <c r="G496" s="149">
        <f t="shared" si="7"/>
        <v>3.2894736842105261E-3</v>
      </c>
      <c r="H496" s="137" t="s">
        <v>1010</v>
      </c>
      <c r="I496" s="26">
        <v>-99</v>
      </c>
      <c r="J496" s="26" t="s">
        <v>1064</v>
      </c>
      <c r="K496" s="26" t="s">
        <v>910</v>
      </c>
      <c r="L496" s="141" t="s">
        <v>1086</v>
      </c>
      <c r="M496" s="150" t="s">
        <v>1163</v>
      </c>
      <c r="N496" s="141"/>
    </row>
    <row r="497" spans="1:14">
      <c r="A497" s="140">
        <v>35013001900</v>
      </c>
      <c r="B497" s="26">
        <v>1.6E-2</v>
      </c>
      <c r="C497" s="35">
        <v>1</v>
      </c>
      <c r="D497" s="26" t="s">
        <v>325</v>
      </c>
      <c r="E497" s="26">
        <v>5</v>
      </c>
      <c r="F497" s="136">
        <v>1840</v>
      </c>
      <c r="G497" s="149">
        <f t="shared" si="7"/>
        <v>2.717391304347826E-3</v>
      </c>
      <c r="H497" s="137" t="s">
        <v>922</v>
      </c>
      <c r="I497" s="26">
        <v>-9</v>
      </c>
      <c r="J497" s="26" t="s">
        <v>1022</v>
      </c>
      <c r="K497" s="26" t="s">
        <v>1023</v>
      </c>
      <c r="L497" s="141" t="s">
        <v>1046</v>
      </c>
      <c r="M497" s="150" t="s">
        <v>1100</v>
      </c>
      <c r="N497" s="141"/>
    </row>
    <row r="498" spans="1:14">
      <c r="A498" s="139">
        <v>35055952300</v>
      </c>
      <c r="B498" s="26">
        <v>0.38300000000000001</v>
      </c>
      <c r="C498" s="35">
        <v>5</v>
      </c>
      <c r="D498" s="26" t="s">
        <v>333</v>
      </c>
      <c r="E498" s="26">
        <v>7</v>
      </c>
      <c r="F498" s="136">
        <v>2922</v>
      </c>
      <c r="G498" s="149">
        <f t="shared" si="7"/>
        <v>2.3956194387405884E-3</v>
      </c>
      <c r="H498" s="137" t="s">
        <v>1015</v>
      </c>
      <c r="I498" s="137">
        <v>-104</v>
      </c>
      <c r="J498" s="26" t="s">
        <v>1043</v>
      </c>
      <c r="K498" s="26" t="s">
        <v>910</v>
      </c>
      <c r="L498" s="141" t="s">
        <v>1087</v>
      </c>
      <c r="M498" s="150" t="s">
        <v>1177</v>
      </c>
      <c r="N498" s="141"/>
    </row>
    <row r="499" spans="1:14">
      <c r="A499" s="49">
        <v>35049010203</v>
      </c>
      <c r="B499" s="26">
        <v>0.17499999999999999</v>
      </c>
      <c r="C499" s="35">
        <v>3</v>
      </c>
      <c r="D499" s="26" t="s">
        <v>329</v>
      </c>
      <c r="E499" s="26">
        <v>2</v>
      </c>
      <c r="F499" s="136">
        <v>1317</v>
      </c>
      <c r="G499" s="149">
        <f t="shared" si="7"/>
        <v>1.5186028853454822E-3</v>
      </c>
      <c r="H499" s="137" t="s">
        <v>1009</v>
      </c>
      <c r="I499" s="26">
        <v>-94</v>
      </c>
      <c r="J499" s="26" t="s">
        <v>1064</v>
      </c>
      <c r="K499" s="26" t="s">
        <v>910</v>
      </c>
      <c r="L499" s="141" t="s">
        <v>1086</v>
      </c>
      <c r="M499" s="150" t="s">
        <v>1173</v>
      </c>
      <c r="N499" s="141"/>
    </row>
    <row r="500" spans="1:14">
      <c r="A500" s="139">
        <v>35049010602</v>
      </c>
      <c r="B500" s="26">
        <v>6.5000000000000002E-2</v>
      </c>
      <c r="C500" s="35">
        <v>2</v>
      </c>
      <c r="D500" s="26" t="s">
        <v>327</v>
      </c>
      <c r="E500" s="26">
        <v>4</v>
      </c>
      <c r="F500" s="136">
        <v>3189</v>
      </c>
      <c r="G500" s="149">
        <f t="shared" si="7"/>
        <v>1.2543116964565694E-3</v>
      </c>
      <c r="H500" s="137" t="s">
        <v>1011</v>
      </c>
      <c r="I500" s="26">
        <v>-92</v>
      </c>
      <c r="J500" s="26" t="s">
        <v>1064</v>
      </c>
      <c r="K500" s="26" t="s">
        <v>910</v>
      </c>
      <c r="L500" s="141" t="s">
        <v>1086</v>
      </c>
      <c r="M500" s="150" t="s">
        <v>1174</v>
      </c>
      <c r="N500" s="141"/>
    </row>
    <row r="502" spans="1:14">
      <c r="E502" s="26">
        <v>62529</v>
      </c>
    </row>
  </sheetData>
  <autoFilter ref="A1:O500" xr:uid="{F5237045-DFC1-1E43-BB9B-85022349CDE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MainTable</vt:lpstr>
      <vt:lpstr>StateCharts</vt:lpstr>
      <vt:lpstr>RateRatios</vt:lpstr>
      <vt:lpstr>PovPivot</vt:lpstr>
      <vt:lpstr>JHU</vt:lpstr>
      <vt:lpstr>CVTracking</vt:lpstr>
      <vt:lpstr>PovData</vt:lpstr>
      <vt:lpstr>PovMain</vt:lpstr>
      <vt:lpstr>NMID Working Table</vt:lpstr>
      <vt:lpstr>Pop</vt:lpstr>
      <vt:lpstr>Metadata</vt:lpstr>
      <vt:lpstr>Update Instructions</vt:lpstr>
      <vt:lpstr>Sheet1</vt:lpstr>
      <vt:lpstr>StateCharts!Print_Area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lois Haggard</dc:creator>
  <cp:lastModifiedBy>Microsoft Office User</cp:lastModifiedBy>
  <cp:lastPrinted>2020-03-27T15:43:58Z</cp:lastPrinted>
  <dcterms:created xsi:type="dcterms:W3CDTF">2020-03-25T19:31:40Z</dcterms:created>
  <dcterms:modified xsi:type="dcterms:W3CDTF">2020-12-01T20:47:13Z</dcterms:modified>
</cp:coreProperties>
</file>