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admin\Desktop\Others\MCF\Private\DA\Excel\Portfolio Projects\Analyzing Company Performance using Ratios\"/>
    </mc:Choice>
  </mc:AlternateContent>
  <xr:revisionPtr revIDLastSave="0" documentId="13_ncr:1_{3FCE82EB-DD63-45A3-A8A1-C2E0833BF776}" xr6:coauthVersionLast="47" xr6:coauthVersionMax="47" xr10:uidLastSave="{00000000-0000-0000-0000-000000000000}"/>
  <bookViews>
    <workbookView xWindow="-108" yWindow="-108" windowWidth="23256" windowHeight="12456" xr2:uid="{00000000-000D-0000-FFFF-FFFF00000000}"/>
  </bookViews>
  <sheets>
    <sheet name="Financial Reports" sheetId="1" r:id="rId1"/>
    <sheet name="Company Performance Ratios" sheetId="2" r:id="rId2"/>
    <sheet name="Analysis Insigh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3" i="2" l="1"/>
  <c r="E33" i="2"/>
  <c r="F33" i="2"/>
  <c r="D34" i="2"/>
  <c r="E34" i="2"/>
  <c r="F34" i="2"/>
  <c r="D30" i="2"/>
  <c r="E30" i="2"/>
  <c r="F30" i="2"/>
  <c r="D31" i="2"/>
  <c r="E31" i="2"/>
  <c r="F31" i="2"/>
  <c r="C34" i="2"/>
  <c r="C33" i="2"/>
  <c r="C31" i="2"/>
  <c r="C30" i="2"/>
  <c r="C17" i="2"/>
  <c r="H8" i="1"/>
  <c r="J3" i="1"/>
  <c r="J7" i="1" s="1"/>
  <c r="J15" i="1" s="1"/>
  <c r="J19" i="1" s="1"/>
  <c r="J21" i="1" s="1"/>
  <c r="J25" i="1" s="1"/>
  <c r="J27" i="1" s="1"/>
  <c r="J29" i="1" s="1"/>
  <c r="J31" i="1" s="1"/>
  <c r="I3" i="1"/>
  <c r="D28" i="2" s="1"/>
  <c r="H3" i="1"/>
  <c r="C28" i="2" s="1"/>
  <c r="K3" i="1"/>
  <c r="D100" i="1"/>
  <c r="B100" i="1"/>
  <c r="D73" i="1"/>
  <c r="B73" i="1"/>
  <c r="C73" i="1"/>
  <c r="B59" i="1"/>
  <c r="E67" i="1"/>
  <c r="E59" i="1"/>
  <c r="D59" i="1"/>
  <c r="B50" i="1"/>
  <c r="E40" i="1"/>
  <c r="E39" i="1" s="1"/>
  <c r="F16" i="2" s="1"/>
  <c r="E3" i="1"/>
  <c r="E7" i="1" s="1"/>
  <c r="E15" i="1" s="1"/>
  <c r="E19" i="1" s="1"/>
  <c r="E21" i="1" s="1"/>
  <c r="E25" i="1" s="1"/>
  <c r="E27" i="1" s="1"/>
  <c r="E29" i="1" s="1"/>
  <c r="E31" i="1" s="1"/>
  <c r="E33" i="1" s="1"/>
  <c r="D3" i="1"/>
  <c r="E27" i="2" s="1"/>
  <c r="C3" i="1"/>
  <c r="D27" i="2" s="1"/>
  <c r="B3" i="1"/>
  <c r="C27" i="2" s="1"/>
  <c r="B8" i="1"/>
  <c r="K100" i="1"/>
  <c r="J100" i="1"/>
  <c r="I100" i="1"/>
  <c r="H100" i="1"/>
  <c r="E100" i="1"/>
  <c r="C100" i="1"/>
  <c r="K73" i="1"/>
  <c r="J73" i="1"/>
  <c r="I73" i="1"/>
  <c r="H73" i="1"/>
  <c r="E73" i="1"/>
  <c r="K67" i="1"/>
  <c r="J67" i="1"/>
  <c r="I67" i="1"/>
  <c r="H67" i="1"/>
  <c r="D67" i="1"/>
  <c r="C67" i="1"/>
  <c r="B67" i="1"/>
  <c r="K59" i="1"/>
  <c r="J59" i="1"/>
  <c r="I59" i="1"/>
  <c r="H59" i="1"/>
  <c r="C59" i="1"/>
  <c r="E50" i="1"/>
  <c r="D50" i="1"/>
  <c r="C50" i="1"/>
  <c r="K40" i="1"/>
  <c r="K39" i="1" s="1"/>
  <c r="K49" i="1" s="1"/>
  <c r="J40" i="1"/>
  <c r="J39" i="1" s="1"/>
  <c r="J49" i="1" s="1"/>
  <c r="I40" i="1"/>
  <c r="I39" i="1" s="1"/>
  <c r="I49" i="1" s="1"/>
  <c r="H40" i="1"/>
  <c r="H39" i="1" s="1"/>
  <c r="H49" i="1" s="1"/>
  <c r="D40" i="1"/>
  <c r="D39" i="1" s="1"/>
  <c r="E16" i="2" s="1"/>
  <c r="C40" i="1"/>
  <c r="C39" i="1" s="1"/>
  <c r="B40" i="1"/>
  <c r="B39" i="1" s="1"/>
  <c r="C16" i="2" s="1"/>
  <c r="K8" i="1"/>
  <c r="J8" i="1"/>
  <c r="I8" i="1"/>
  <c r="E8" i="1"/>
  <c r="D8" i="1"/>
  <c r="C8" i="1"/>
  <c r="K7" i="1"/>
  <c r="K15" i="1" s="1"/>
  <c r="K19" i="1" s="1"/>
  <c r="K21" i="1" s="1"/>
  <c r="K25" i="1" s="1"/>
  <c r="K27" i="1" s="1"/>
  <c r="K29" i="1" s="1"/>
  <c r="K31" i="1" s="1"/>
  <c r="G33" i="2" l="1"/>
  <c r="D16" i="2"/>
  <c r="G16" i="2" s="1"/>
  <c r="G31" i="2"/>
  <c r="D20" i="2"/>
  <c r="C19" i="2"/>
  <c r="F27" i="2"/>
  <c r="G27" i="2" s="1"/>
  <c r="G34" i="2"/>
  <c r="E9" i="2"/>
  <c r="F11" i="2"/>
  <c r="F41" i="2"/>
  <c r="E17" i="2"/>
  <c r="F19" i="2"/>
  <c r="F17" i="2"/>
  <c r="F12" i="2"/>
  <c r="D17" i="2"/>
  <c r="E19" i="2"/>
  <c r="F28" i="2"/>
  <c r="F42" i="2"/>
  <c r="E12" i="2"/>
  <c r="D19" i="2"/>
  <c r="E28" i="2"/>
  <c r="E42" i="2"/>
  <c r="G30" i="2"/>
  <c r="F9" i="2"/>
  <c r="F20" i="2"/>
  <c r="C20" i="2"/>
  <c r="F8" i="2"/>
  <c r="E20" i="2"/>
  <c r="C7" i="1"/>
  <c r="B49" i="1"/>
  <c r="B7" i="1"/>
  <c r="E66" i="1"/>
  <c r="D7" i="1"/>
  <c r="I7" i="1"/>
  <c r="B66" i="1"/>
  <c r="B83" i="1" s="1"/>
  <c r="H66" i="1"/>
  <c r="C39" i="2" s="1"/>
  <c r="H7" i="1"/>
  <c r="C12" i="2" s="1"/>
  <c r="E49" i="1"/>
  <c r="D66" i="1"/>
  <c r="C66" i="1"/>
  <c r="D38" i="2" s="1"/>
  <c r="D49" i="1"/>
  <c r="C49" i="1"/>
  <c r="I66" i="1"/>
  <c r="J66" i="1"/>
  <c r="K66" i="1"/>
  <c r="F39" i="2" s="1"/>
  <c r="C25" i="2" l="1"/>
  <c r="G20" i="2"/>
  <c r="G28" i="2"/>
  <c r="E83" i="1"/>
  <c r="F38" i="2"/>
  <c r="E38" i="2"/>
  <c r="E24" i="2"/>
  <c r="F5" i="2"/>
  <c r="E6" i="2"/>
  <c r="E39" i="2"/>
  <c r="E25" i="2"/>
  <c r="C15" i="1"/>
  <c r="D11" i="2"/>
  <c r="D39" i="2"/>
  <c r="D25" i="2"/>
  <c r="C38" i="2"/>
  <c r="C24" i="2"/>
  <c r="F24" i="2"/>
  <c r="F6" i="2"/>
  <c r="G17" i="2"/>
  <c r="F25" i="2"/>
  <c r="I15" i="1"/>
  <c r="D12" i="2"/>
  <c r="G12" i="2" s="1"/>
  <c r="D15" i="1"/>
  <c r="E11" i="2"/>
  <c r="D24" i="2"/>
  <c r="B15" i="1"/>
  <c r="C11" i="2"/>
  <c r="G19" i="2"/>
  <c r="H15" i="1"/>
  <c r="H83" i="1"/>
  <c r="K83" i="1"/>
  <c r="J83" i="1"/>
  <c r="I83" i="1"/>
  <c r="C83" i="1"/>
  <c r="D83" i="1"/>
  <c r="G39" i="2" l="1"/>
  <c r="G11" i="2"/>
  <c r="G24" i="2"/>
  <c r="E41" i="2"/>
  <c r="E5" i="2"/>
  <c r="E8" i="2"/>
  <c r="G38" i="2"/>
  <c r="C8" i="2"/>
  <c r="C5" i="2"/>
  <c r="C41" i="2"/>
  <c r="B19" i="1"/>
  <c r="B21" i="1" s="1"/>
  <c r="B25" i="1" s="1"/>
  <c r="B27" i="1" s="1"/>
  <c r="B29" i="1" s="1"/>
  <c r="B31" i="1" s="1"/>
  <c r="B33" i="1" s="1"/>
  <c r="C19" i="1"/>
  <c r="C21" i="1" s="1"/>
  <c r="C25" i="1" s="1"/>
  <c r="C27" i="1" s="1"/>
  <c r="C29" i="1" s="1"/>
  <c r="C31" i="1" s="1"/>
  <c r="C33" i="1" s="1"/>
  <c r="D41" i="2"/>
  <c r="D8" i="2"/>
  <c r="D5" i="2"/>
  <c r="C42" i="2"/>
  <c r="C6" i="2"/>
  <c r="C9" i="2"/>
  <c r="D19" i="1"/>
  <c r="D21" i="1" s="1"/>
  <c r="D25" i="1" s="1"/>
  <c r="D27" i="1" s="1"/>
  <c r="D29" i="1" s="1"/>
  <c r="D31" i="1" s="1"/>
  <c r="D33" i="1" s="1"/>
  <c r="G25" i="2"/>
  <c r="I19" i="1"/>
  <c r="I21" i="1" s="1"/>
  <c r="I25" i="1" s="1"/>
  <c r="I27" i="1" s="1"/>
  <c r="I29" i="1" s="1"/>
  <c r="I31" i="1" s="1"/>
  <c r="D9" i="2"/>
  <c r="D6" i="2"/>
  <c r="D42" i="2"/>
  <c r="H19" i="1"/>
  <c r="H21" i="1" s="1"/>
  <c r="H25" i="1" s="1"/>
  <c r="H27" i="1" s="1"/>
  <c r="H29" i="1" s="1"/>
  <c r="H31" i="1" s="1"/>
  <c r="G9" i="2" l="1"/>
  <c r="G8" i="2"/>
  <c r="G42" i="2"/>
  <c r="G41" i="2"/>
  <c r="G6" i="2"/>
  <c r="G5" i="2"/>
</calcChain>
</file>

<file path=xl/sharedStrings.xml><?xml version="1.0" encoding="utf-8"?>
<sst xmlns="http://schemas.openxmlformats.org/spreadsheetml/2006/main" count="280" uniqueCount="159">
  <si>
    <t>BMW Income Statement</t>
  </si>
  <si>
    <t>Volkswagen Income Statement</t>
  </si>
  <si>
    <t>Company Performance Ratios</t>
  </si>
  <si>
    <t>EUR, '000 000</t>
  </si>
  <si>
    <t>Total Revenue</t>
  </si>
  <si>
    <t xml:space="preserve">   Revenue</t>
  </si>
  <si>
    <t xml:space="preserve">   Other Revenue, Total</t>
  </si>
  <si>
    <t>ROCE (ROI)</t>
  </si>
  <si>
    <t>BMW</t>
  </si>
  <si>
    <t>Return on capital employed (ROCE) = operating profit / (non-current liabilities +total equity) %</t>
  </si>
  <si>
    <t>Cost of Revenue, Total</t>
  </si>
  <si>
    <t>Volkswagen</t>
  </si>
  <si>
    <t>Gross Profit</t>
  </si>
  <si>
    <t>Total Operating Expenses</t>
  </si>
  <si>
    <t>ROS</t>
  </si>
  <si>
    <t>Return on sales (ROS) = operating profit / revenue %</t>
  </si>
  <si>
    <t xml:space="preserve">   Selling/General/Admin. Expenses, Total</t>
  </si>
  <si>
    <t xml:space="preserve">   Research &amp; Development</t>
  </si>
  <si>
    <t xml:space="preserve">   Depreciation / Amortization</t>
  </si>
  <si>
    <t>Gross margin</t>
  </si>
  <si>
    <t>Gross margin = gross profit/ revenue %</t>
  </si>
  <si>
    <t xml:space="preserve">   Interest Expense (Income) - Net Operating</t>
  </si>
  <si>
    <t xml:space="preserve">   Unusual Expense (Income)</t>
  </si>
  <si>
    <t xml:space="preserve">   Other Operating Expenses, Total</t>
  </si>
  <si>
    <t>Operating Income</t>
  </si>
  <si>
    <t>Interest Income (Expense), Net Non-Operating</t>
  </si>
  <si>
    <t>Current ratio</t>
  </si>
  <si>
    <t>Current ratio = current assets / current liabilities</t>
  </si>
  <si>
    <t>Gain (Loss) on Sale of Assets</t>
  </si>
  <si>
    <t>Other, Net</t>
  </si>
  <si>
    <t>Net Income Before Taxes</t>
  </si>
  <si>
    <t>Quick ratio</t>
  </si>
  <si>
    <t>Quick ratio= (current assets – inventory) / current liabilities</t>
  </si>
  <si>
    <t>Provision for Income Taxes</t>
  </si>
  <si>
    <t>Net Income After Taxes</t>
  </si>
  <si>
    <t>Minority Interest</t>
  </si>
  <si>
    <t>Equity In Affiliates</t>
  </si>
  <si>
    <t>U.S GAAP Adjustment</t>
  </si>
  <si>
    <t>Asset turnover</t>
  </si>
  <si>
    <t>Asset turnover = revenue / (non-current liabilities + total equity)</t>
  </si>
  <si>
    <t>Net Income Before Extraordinary Items</t>
  </si>
  <si>
    <t>Total Extraordinary Items</t>
  </si>
  <si>
    <t>Net Income</t>
  </si>
  <si>
    <t>Receivables days</t>
  </si>
  <si>
    <t>Receivables days = receivables / credit sales × 365 days</t>
  </si>
  <si>
    <t>Total Adjustments to Net Income</t>
  </si>
  <si>
    <t>Income Available to Common Excluding Extraordinary Items</t>
  </si>
  <si>
    <t>Dilution Adjustment</t>
  </si>
  <si>
    <t>Inventory days</t>
  </si>
  <si>
    <t>Inventory days = inventory / cost of sales × 365 days</t>
  </si>
  <si>
    <t>Diluted Net Income</t>
  </si>
  <si>
    <t>Diluted Weighted Average Shares</t>
  </si>
  <si>
    <t>Diluted EPS Excluding Extraordinary Items</t>
  </si>
  <si>
    <t>Payables days</t>
  </si>
  <si>
    <t>Payable days = payables / purchases (or cost of sales) × 365 days</t>
  </si>
  <si>
    <t>DPS - Common Stock Primary Issue</t>
  </si>
  <si>
    <t>Diluted Normalized EPS</t>
  </si>
  <si>
    <t>BMW Balance Sheet</t>
  </si>
  <si>
    <t>Volkswagen Balance Sheet</t>
  </si>
  <si>
    <t>Debt-to-equity ratio</t>
  </si>
  <si>
    <t>Debt-to-equity = non-current liabilities / ordinary shareholders funds %</t>
  </si>
  <si>
    <t>Total Current Assets</t>
  </si>
  <si>
    <t xml:space="preserve">   Cash and Short Term Investments</t>
  </si>
  <si>
    <t xml:space="preserve">       Cash</t>
  </si>
  <si>
    <t>Interest cover</t>
  </si>
  <si>
    <t>Interest cover = operating profit / finance costs</t>
  </si>
  <si>
    <t xml:space="preserve">       Cash &amp; Equivalents</t>
  </si>
  <si>
    <t xml:space="preserve">       Short Term Investments</t>
  </si>
  <si>
    <t xml:space="preserve">   Total Receivables, Net</t>
  </si>
  <si>
    <t xml:space="preserve">       Accounts Receivables - Trade, Net</t>
  </si>
  <si>
    <t xml:space="preserve">   Total Inventory</t>
  </si>
  <si>
    <t xml:space="preserve">   Prepaid Expenses</t>
  </si>
  <si>
    <t xml:space="preserve">   Other Current Assets, Total</t>
  </si>
  <si>
    <t>Total Assets</t>
  </si>
  <si>
    <t xml:space="preserve">   Property/Plant/Equipment, Total - Net</t>
  </si>
  <si>
    <t xml:space="preserve">       Property/Plant/Equipment, Total - Gross</t>
  </si>
  <si>
    <t xml:space="preserve">       Accumulated Depreciation, Total</t>
  </si>
  <si>
    <t xml:space="preserve">   Goodwill, Net</t>
  </si>
  <si>
    <t xml:space="preserve">   Intangibles, Net</t>
  </si>
  <si>
    <t xml:space="preserve">   Long Term Investments</t>
  </si>
  <si>
    <t xml:space="preserve">   Note Receivable - Long Term</t>
  </si>
  <si>
    <t xml:space="preserve">   Other Long Term Assets, Total</t>
  </si>
  <si>
    <t xml:space="preserve">   Other Assets, Total</t>
  </si>
  <si>
    <t>Total Current Liabilities</t>
  </si>
  <si>
    <t xml:space="preserve">   Accounts Payable</t>
  </si>
  <si>
    <t xml:space="preserve">   Payable/Accrued</t>
  </si>
  <si>
    <t xml:space="preserve">   Accrued Expenses</t>
  </si>
  <si>
    <t xml:space="preserve">   Notes Payable/Short Term Debt</t>
  </si>
  <si>
    <t xml:space="preserve">   Current Port. of LT Debt/Capital Leases</t>
  </si>
  <si>
    <t xml:space="preserve">   Other Current liabilities, Total</t>
  </si>
  <si>
    <t>Total Liabilities</t>
  </si>
  <si>
    <t xml:space="preserve">   Total Long Term Debt</t>
  </si>
  <si>
    <t xml:space="preserve">       Long Term Debt</t>
  </si>
  <si>
    <t xml:space="preserve">       Capital Lease Obligations</t>
  </si>
  <si>
    <t xml:space="preserve">   Deferred Income Tax</t>
  </si>
  <si>
    <t xml:space="preserve">   Minority Interest</t>
  </si>
  <si>
    <t xml:space="preserve">   Other Liabilities, Total</t>
  </si>
  <si>
    <t>Total Equity</t>
  </si>
  <si>
    <t xml:space="preserve">   Redeemable Preferred Stock, Total</t>
  </si>
  <si>
    <t xml:space="preserve">   Preferred Stock - Non Redeemable, Net</t>
  </si>
  <si>
    <t xml:space="preserve">   Common Stock, Total</t>
  </si>
  <si>
    <t xml:space="preserve">   Additional Paid-In Capital</t>
  </si>
  <si>
    <t xml:space="preserve">   Retained Earnings (Accumulated Deficit)</t>
  </si>
  <si>
    <t xml:space="preserve">   Treasury Stock - Common</t>
  </si>
  <si>
    <t xml:space="preserve">   ESOP Debt Guarantee</t>
  </si>
  <si>
    <t xml:space="preserve">   Unrealized Gain (Loss)</t>
  </si>
  <si>
    <t xml:space="preserve">   Other Equity, Total</t>
  </si>
  <si>
    <t>Total Liabilities &amp; Shareholders' Equity</t>
  </si>
  <si>
    <t>Total Common Shares Outstanding</t>
  </si>
  <si>
    <t>Total Preferred Shares Outstanding</t>
  </si>
  <si>
    <t>BMW Cash Flow Statement</t>
  </si>
  <si>
    <t>Volkswagen Cash Flow Statement</t>
  </si>
  <si>
    <t>Net Income/Starting Line</t>
  </si>
  <si>
    <t>Cash From Operating Activities</t>
  </si>
  <si>
    <t xml:space="preserve">   Depreciation/Depletion</t>
  </si>
  <si>
    <t xml:space="preserve">   Amortization</t>
  </si>
  <si>
    <t xml:space="preserve">   Deferred Taxes</t>
  </si>
  <si>
    <t xml:space="preserve">   Non-Cash Items</t>
  </si>
  <si>
    <t xml:space="preserve">   Cash Receipts</t>
  </si>
  <si>
    <t xml:space="preserve">   Cash Payments</t>
  </si>
  <si>
    <t xml:space="preserve">   Cash Taxes Paid</t>
  </si>
  <si>
    <t xml:space="preserve">   Cash Interest Paid</t>
  </si>
  <si>
    <t xml:space="preserve">   Changes in Working Capital</t>
  </si>
  <si>
    <t>Cash From Investing Activities</t>
  </si>
  <si>
    <t xml:space="preserve">   Capital Expenditures</t>
  </si>
  <si>
    <t xml:space="preserve">   Other Investing Cash Flow Items, Total</t>
  </si>
  <si>
    <t>Cash From Financing Activities</t>
  </si>
  <si>
    <t xml:space="preserve">   Financing Cash Flow Items</t>
  </si>
  <si>
    <t xml:space="preserve">   Total Cash Dividends Paid</t>
  </si>
  <si>
    <t xml:space="preserve">   Issuance (Retirement) of Stock, Net</t>
  </si>
  <si>
    <t xml:space="preserve">   Issuance (Retirement) of Debt, Net</t>
  </si>
  <si>
    <t xml:space="preserve">   Foreign Exchange Effects</t>
  </si>
  <si>
    <t>Net Change in Cash</t>
  </si>
  <si>
    <t xml:space="preserve">   Beginning Cash Balance</t>
  </si>
  <si>
    <t xml:space="preserve">   Ending Cash Balance</t>
  </si>
  <si>
    <t xml:space="preserve">   Free Cash Flow</t>
  </si>
  <si>
    <t xml:space="preserve">   Free Cash Flow Growth</t>
  </si>
  <si>
    <t xml:space="preserve">   Free Cash Flow Yield</t>
  </si>
  <si>
    <t>Financing Cash Flow Items</t>
  </si>
  <si>
    <t>Total Cash Dividends Paid</t>
  </si>
  <si>
    <t>Issuance (Retirement) of Stock, Net</t>
  </si>
  <si>
    <t>Issuance (Retirement) of Debt, Net</t>
  </si>
  <si>
    <t>Foreign Exchange Effects</t>
  </si>
  <si>
    <t>Beginning Cash Balance</t>
  </si>
  <si>
    <t>Ending Cash Balance</t>
  </si>
  <si>
    <t>Free Cash Flow</t>
  </si>
  <si>
    <t>Free Cash Flow Growth</t>
  </si>
  <si>
    <t>Free Cash Flow Yield</t>
  </si>
  <si>
    <t>Average</t>
  </si>
  <si>
    <t>Trend</t>
  </si>
  <si>
    <t>Plots</t>
  </si>
  <si>
    <t>Equations used for calculation</t>
  </si>
  <si>
    <t>Data Source</t>
  </si>
  <si>
    <t>1. Profitability</t>
  </si>
  <si>
    <t>3. Activity</t>
  </si>
  <si>
    <t>Analysis Insights</t>
  </si>
  <si>
    <t>2. Liquidity</t>
  </si>
  <si>
    <t>4. Solvency</t>
  </si>
  <si>
    <t>BMW financial report: https://www.investing.com/equities/bay-mot-werke-financial-summary                                                                                                                                                          Volkswagen financial report: https://www.investing.com/equities/volkswagen-ag-financial-summary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</si>
</sst>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0\)"/>
    <numFmt numFmtId="165" formatCode="#,##0;\(#,##0\)"/>
    <numFmt numFmtId="166" formatCode="#,##0.0;\(#,##0.0\)"/>
    <numFmt numFmtId="167" formatCode="_(* #,##0_);_(* \(#,##0\);_(* &quot;-&quot;??_);_(@_)"/>
  </numFmts>
  <fonts count="14" x14ac:knownFonts="1">
    <font>
      <sz val="10"/>
      <color rgb="FF000000"/>
      <name val="Arial"/>
    </font>
    <font>
      <b/>
      <sz val="10"/>
      <color rgb="FFFFFFFF"/>
      <name val="Arial"/>
      <family val="2"/>
    </font>
    <font>
      <b/>
      <sz val="10"/>
      <color rgb="FFFFFFFF"/>
      <name val="Arial"/>
      <family val="2"/>
    </font>
    <font>
      <b/>
      <sz val="10"/>
      <color rgb="FF000000"/>
      <name val="Arial"/>
      <family val="2"/>
    </font>
    <font>
      <b/>
      <sz val="10"/>
      <color theme="1"/>
      <name val="Arial"/>
      <family val="2"/>
    </font>
    <font>
      <sz val="10"/>
      <color rgb="FF0000FF"/>
      <name val="Arial"/>
      <family val="2"/>
    </font>
    <font>
      <i/>
      <sz val="10"/>
      <color theme="1"/>
      <name val="Arial"/>
      <family val="2"/>
    </font>
    <font>
      <sz val="10"/>
      <color theme="1"/>
      <name val="Arial"/>
      <family val="2"/>
    </font>
    <font>
      <sz val="12"/>
      <color rgb="FF000000"/>
      <name val="Arial"/>
      <family val="2"/>
    </font>
    <font>
      <sz val="12"/>
      <color theme="1"/>
      <name val="Arial"/>
      <family val="2"/>
    </font>
    <font>
      <b/>
      <sz val="10"/>
      <color rgb="FF0000FF"/>
      <name val="Arial"/>
      <family val="2"/>
    </font>
    <font>
      <b/>
      <sz val="10"/>
      <color theme="1"/>
      <name val="Arial"/>
      <family val="2"/>
    </font>
    <font>
      <b/>
      <sz val="10"/>
      <color rgb="FF000000"/>
      <name val="Arial"/>
      <family val="2"/>
    </font>
    <font>
      <sz val="10"/>
      <color rgb="FF000000"/>
      <name val="Arial"/>
      <family val="2"/>
    </font>
  </fonts>
  <fills count="6">
    <fill>
      <patternFill patternType="none"/>
    </fill>
    <fill>
      <patternFill patternType="gray125"/>
    </fill>
    <fill>
      <patternFill patternType="solid">
        <fgColor rgb="FF0B5394"/>
        <bgColor rgb="FF0B5394"/>
      </patternFill>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s>
  <borders count="1">
    <border>
      <left/>
      <right/>
      <top/>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45">
    <xf numFmtId="0" fontId="0" fillId="0" borderId="0" xfId="0"/>
    <xf numFmtId="0" fontId="1" fillId="2" borderId="0" xfId="0" applyFont="1" applyFill="1"/>
    <xf numFmtId="0" fontId="2" fillId="2" borderId="0" xfId="0" applyFont="1" applyFill="1"/>
    <xf numFmtId="0" fontId="1" fillId="2" borderId="0" xfId="0" applyFont="1" applyFill="1" applyAlignment="1">
      <alignment horizontal="right"/>
    </xf>
    <xf numFmtId="0" fontId="3" fillId="0" borderId="0" xfId="0" applyFont="1" applyAlignment="1">
      <alignment horizontal="left"/>
    </xf>
    <xf numFmtId="164" fontId="3" fillId="0" borderId="0" xfId="0" applyNumberFormat="1" applyFont="1" applyAlignment="1">
      <alignment horizontal="right"/>
    </xf>
    <xf numFmtId="0" fontId="0" fillId="0" borderId="0" xfId="0" applyAlignment="1">
      <alignment horizontal="left"/>
    </xf>
    <xf numFmtId="164" fontId="5" fillId="0" borderId="0" xfId="0" applyNumberFormat="1" applyFont="1" applyAlignment="1">
      <alignment horizontal="right"/>
    </xf>
    <xf numFmtId="0" fontId="7" fillId="0" borderId="0" xfId="0" applyFont="1"/>
    <xf numFmtId="0" fontId="8" fillId="4" borderId="0" xfId="0" applyFont="1" applyFill="1"/>
    <xf numFmtId="0" fontId="7" fillId="0" borderId="0" xfId="0" applyFont="1" applyAlignment="1">
      <alignment vertical="center"/>
    </xf>
    <xf numFmtId="0" fontId="9" fillId="0" borderId="0" xfId="0" applyFont="1" applyAlignment="1">
      <alignment vertical="center"/>
    </xf>
    <xf numFmtId="3" fontId="3" fillId="0" borderId="0" xfId="0" applyNumberFormat="1" applyFont="1" applyAlignment="1">
      <alignment horizontal="left"/>
    </xf>
    <xf numFmtId="3" fontId="0" fillId="0" borderId="0" xfId="0" applyNumberFormat="1" applyAlignment="1">
      <alignment horizontal="left"/>
    </xf>
    <xf numFmtId="164" fontId="0" fillId="0" borderId="0" xfId="0" applyNumberFormat="1" applyAlignment="1">
      <alignment horizontal="right"/>
    </xf>
    <xf numFmtId="164" fontId="10" fillId="0" borderId="0" xfId="0" applyNumberFormat="1" applyFont="1" applyAlignment="1">
      <alignment horizontal="right"/>
    </xf>
    <xf numFmtId="3" fontId="0" fillId="0" borderId="0" xfId="0" applyNumberFormat="1" applyAlignment="1">
      <alignment horizontal="center"/>
    </xf>
    <xf numFmtId="165" fontId="3" fillId="0" borderId="0" xfId="0" applyNumberFormat="1" applyFont="1" applyAlignment="1">
      <alignment horizontal="right"/>
    </xf>
    <xf numFmtId="165" fontId="0" fillId="0" borderId="0" xfId="0" applyNumberFormat="1" applyAlignment="1">
      <alignment horizontal="right"/>
    </xf>
    <xf numFmtId="165" fontId="5" fillId="0" borderId="0" xfId="0" applyNumberFormat="1" applyFont="1" applyAlignment="1">
      <alignment horizontal="right"/>
    </xf>
    <xf numFmtId="165" fontId="10" fillId="0" borderId="0" xfId="0" applyNumberFormat="1" applyFont="1" applyAlignment="1">
      <alignment horizontal="right"/>
    </xf>
    <xf numFmtId="165" fontId="11" fillId="0" borderId="0" xfId="0" applyNumberFormat="1" applyFont="1" applyAlignment="1">
      <alignment horizontal="right"/>
    </xf>
    <xf numFmtId="0" fontId="3" fillId="0" borderId="0" xfId="0" applyFont="1" applyAlignment="1">
      <alignment horizontal="center"/>
    </xf>
    <xf numFmtId="165" fontId="3" fillId="0" borderId="0" xfId="0" applyNumberFormat="1" applyFont="1" applyAlignment="1">
      <alignment horizontal="left"/>
    </xf>
    <xf numFmtId="165" fontId="0" fillId="0" borderId="0" xfId="0" applyNumberFormat="1" applyAlignment="1">
      <alignment horizontal="left"/>
    </xf>
    <xf numFmtId="3" fontId="3" fillId="0" borderId="0" xfId="0" applyNumberFormat="1" applyFont="1" applyAlignment="1">
      <alignment horizontal="center"/>
    </xf>
    <xf numFmtId="165" fontId="12" fillId="0" borderId="0" xfId="0" applyNumberFormat="1" applyFont="1" applyAlignment="1">
      <alignment horizontal="right"/>
    </xf>
    <xf numFmtId="166" fontId="10" fillId="0" borderId="0" xfId="0" applyNumberFormat="1" applyFont="1" applyAlignment="1">
      <alignment horizontal="right"/>
    </xf>
    <xf numFmtId="10" fontId="7" fillId="3" borderId="0" xfId="2" applyNumberFormat="1" applyFont="1" applyFill="1"/>
    <xf numFmtId="0" fontId="1" fillId="2" borderId="0" xfId="0" applyFont="1" applyFill="1" applyAlignment="1">
      <alignment horizontal="center"/>
    </xf>
    <xf numFmtId="9" fontId="7" fillId="5" borderId="0" xfId="2" applyFont="1" applyFill="1"/>
    <xf numFmtId="10" fontId="7" fillId="5" borderId="0" xfId="2" applyNumberFormat="1" applyFont="1" applyFill="1"/>
    <xf numFmtId="2" fontId="7" fillId="5" borderId="0" xfId="0" applyNumberFormat="1" applyFont="1" applyFill="1"/>
    <xf numFmtId="1" fontId="7" fillId="5" borderId="0" xfId="0" applyNumberFormat="1" applyFont="1" applyFill="1"/>
    <xf numFmtId="9" fontId="0" fillId="0" borderId="0" xfId="2" applyFont="1"/>
    <xf numFmtId="1" fontId="0" fillId="0" borderId="0" xfId="0" applyNumberFormat="1"/>
    <xf numFmtId="167" fontId="0" fillId="0" borderId="0" xfId="1" applyNumberFormat="1" applyFont="1"/>
    <xf numFmtId="0" fontId="7" fillId="0" borderId="0" xfId="0" applyFont="1" applyAlignment="1">
      <alignment wrapText="1"/>
    </xf>
    <xf numFmtId="0" fontId="0" fillId="0" borderId="0" xfId="0" applyAlignment="1">
      <alignment horizontal="center"/>
    </xf>
    <xf numFmtId="0" fontId="7" fillId="0" borderId="0" xfId="0" applyFont="1" applyAlignment="1">
      <alignment horizontal="left" vertical="top" wrapText="1"/>
    </xf>
    <xf numFmtId="0" fontId="9" fillId="0" borderId="0" xfId="0" applyFont="1" applyAlignment="1">
      <alignment vertical="center"/>
    </xf>
    <xf numFmtId="0" fontId="0" fillId="0" borderId="0" xfId="0"/>
    <xf numFmtId="0" fontId="8" fillId="4" borderId="0" xfId="0" applyFont="1" applyFill="1" applyAlignment="1">
      <alignment vertical="center"/>
    </xf>
    <xf numFmtId="0" fontId="6" fillId="0" borderId="0" xfId="0" applyFont="1" applyAlignment="1">
      <alignment vertical="center"/>
    </xf>
    <xf numFmtId="0" fontId="4" fillId="0" borderId="0" xfId="0"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1"/>
              <a:t>Fig. 1.1</a:t>
            </a:r>
            <a:r>
              <a:rPr lang="en-US" sz="1400" b="0" i="1" baseline="0"/>
              <a:t> </a:t>
            </a:r>
            <a:r>
              <a:rPr lang="en-US" sz="1400"/>
              <a:t>ROCE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'Company Performance Ratios'!$B$5</c:f>
              <c:strCache>
                <c:ptCount val="1"/>
                <c:pt idx="0">
                  <c:v>BMW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Ratios'!$C$5:$F$5</c:f>
              <c:numCache>
                <c:formatCode>0.00%</c:formatCode>
                <c:ptCount val="4"/>
                <c:pt idx="0">
                  <c:v>6.3969350853951085E-2</c:v>
                </c:pt>
                <c:pt idx="1">
                  <c:v>5.0966583911587315E-2</c:v>
                </c:pt>
                <c:pt idx="2">
                  <c:v>3.3380559107087322E-2</c:v>
                </c:pt>
                <c:pt idx="3">
                  <c:v>8.7546795068632763E-2</c:v>
                </c:pt>
              </c:numCache>
            </c:numRef>
          </c:val>
          <c:extLst>
            <c:ext xmlns:c16="http://schemas.microsoft.com/office/drawing/2014/chart" uri="{C3380CC4-5D6E-409C-BE32-E72D297353CC}">
              <c16:uniqueId val="{00000000-CC20-4471-8C89-1154635C57DD}"/>
            </c:ext>
          </c:extLst>
        </c:ser>
        <c:ser>
          <c:idx val="1"/>
          <c:order val="1"/>
          <c:tx>
            <c:strRef>
              <c:f>'Company Performance Ratios'!$B$6</c:f>
              <c:strCache>
                <c:ptCount val="1"/>
                <c:pt idx="0">
                  <c:v>Volkswagen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Ratios'!$C$6:$F$6</c:f>
              <c:numCache>
                <c:formatCode>0.00%</c:formatCode>
                <c:ptCount val="4"/>
                <c:pt idx="0">
                  <c:v>4.7968902918108264E-2</c:v>
                </c:pt>
                <c:pt idx="1">
                  <c:v>5.2582299359463264E-2</c:v>
                </c:pt>
                <c:pt idx="2">
                  <c:v>2.9167571087475582E-2</c:v>
                </c:pt>
                <c:pt idx="3">
                  <c:v>5.2921892503349659E-2</c:v>
                </c:pt>
              </c:numCache>
            </c:numRef>
          </c:val>
          <c:extLst>
            <c:ext xmlns:c16="http://schemas.microsoft.com/office/drawing/2014/chart" uri="{C3380CC4-5D6E-409C-BE32-E72D297353CC}">
              <c16:uniqueId val="{00000001-CC20-4471-8C89-1154635C57DD}"/>
            </c:ext>
          </c:extLst>
        </c:ser>
        <c:dLbls>
          <c:dLblPos val="inEnd"/>
          <c:showLegendKey val="0"/>
          <c:showVal val="1"/>
          <c:showCatName val="0"/>
          <c:showSerName val="0"/>
          <c:showPercent val="0"/>
          <c:showBubbleSize val="0"/>
        </c:dLbls>
        <c:gapWidth val="65"/>
        <c:axId val="1828144880"/>
        <c:axId val="1828167344"/>
      </c:barChart>
      <c:catAx>
        <c:axId val="182814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167344"/>
        <c:crosses val="autoZero"/>
        <c:auto val="1"/>
        <c:lblAlgn val="ctr"/>
        <c:lblOffset val="100"/>
        <c:noMultiLvlLbl val="0"/>
      </c:catAx>
      <c:valAx>
        <c:axId val="182816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82814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1" u="none" strike="noStrike" baseline="0">
                <a:effectLst/>
              </a:rPr>
              <a:t>Fig. 4.1 </a:t>
            </a:r>
            <a:r>
              <a:rPr lang="en-US" sz="1400"/>
              <a:t>Debt-to-equity ratio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'Company Performance Ratios'!$B$38</c:f>
              <c:strCache>
                <c:ptCount val="1"/>
                <c:pt idx="0">
                  <c:v>BMW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Ratios'!$C$38:$F$38</c:f>
              <c:numCache>
                <c:formatCode>0%</c:formatCode>
                <c:ptCount val="4"/>
                <c:pt idx="0">
                  <c:v>1.3502137399441247</c:v>
                </c:pt>
                <c:pt idx="1">
                  <c:v>1.4510990492886522</c:v>
                </c:pt>
                <c:pt idx="2">
                  <c:v>1.3762953474240858</c:v>
                </c:pt>
                <c:pt idx="3">
                  <c:v>1.0582120861684103</c:v>
                </c:pt>
              </c:numCache>
            </c:numRef>
          </c:val>
          <c:extLst>
            <c:ext xmlns:c16="http://schemas.microsoft.com/office/drawing/2014/chart" uri="{C3380CC4-5D6E-409C-BE32-E72D297353CC}">
              <c16:uniqueId val="{00000000-A756-4670-8BD3-E8A5B24B9300}"/>
            </c:ext>
          </c:extLst>
        </c:ser>
        <c:ser>
          <c:idx val="1"/>
          <c:order val="1"/>
          <c:tx>
            <c:strRef>
              <c:f>'Company Performance Ratios'!$B$39</c:f>
              <c:strCache>
                <c:ptCount val="1"/>
                <c:pt idx="0">
                  <c:v>Volkswagen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Ratios'!$C$39:$F$39</c:f>
              <c:numCache>
                <c:formatCode>0%</c:formatCode>
                <c:ptCount val="4"/>
                <c:pt idx="0">
                  <c:v>1.4777615546846317</c:v>
                </c:pt>
                <c:pt idx="1">
                  <c:v>1.6485412338542138</c:v>
                </c:pt>
                <c:pt idx="2">
                  <c:v>1.610835189572527</c:v>
                </c:pt>
                <c:pt idx="3">
                  <c:v>1.5214158630381658</c:v>
                </c:pt>
              </c:numCache>
            </c:numRef>
          </c:val>
          <c:extLst>
            <c:ext xmlns:c16="http://schemas.microsoft.com/office/drawing/2014/chart" uri="{C3380CC4-5D6E-409C-BE32-E72D297353CC}">
              <c16:uniqueId val="{00000001-A756-4670-8BD3-E8A5B24B9300}"/>
            </c:ext>
          </c:extLst>
        </c:ser>
        <c:dLbls>
          <c:dLblPos val="inEnd"/>
          <c:showLegendKey val="0"/>
          <c:showVal val="1"/>
          <c:showCatName val="0"/>
          <c:showSerName val="0"/>
          <c:showPercent val="0"/>
          <c:showBubbleSize val="0"/>
        </c:dLbls>
        <c:gapWidth val="65"/>
        <c:axId val="1828144880"/>
        <c:axId val="1828167344"/>
      </c:barChart>
      <c:catAx>
        <c:axId val="182814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167344"/>
        <c:crosses val="autoZero"/>
        <c:auto val="1"/>
        <c:lblAlgn val="ctr"/>
        <c:lblOffset val="100"/>
        <c:noMultiLvlLbl val="0"/>
      </c:catAx>
      <c:valAx>
        <c:axId val="182816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82814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1" u="none" strike="noStrike" baseline="0">
                <a:effectLst/>
              </a:rPr>
              <a:t>Fig. 4.2 </a:t>
            </a:r>
            <a:r>
              <a:rPr lang="en-US" sz="1400"/>
              <a:t>Interest cover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'Company Performance Ratios'!$B$41</c:f>
              <c:strCache>
                <c:ptCount val="1"/>
                <c:pt idx="0">
                  <c:v>BMW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Ratios'!$C$41:$F$41</c:f>
              <c:numCache>
                <c:formatCode>0</c:formatCode>
                <c:ptCount val="4"/>
                <c:pt idx="0">
                  <c:v>178.66</c:v>
                </c:pt>
                <c:pt idx="1">
                  <c:v>224.57575757575756</c:v>
                </c:pt>
                <c:pt idx="2">
                  <c:v>120.75</c:v>
                </c:pt>
                <c:pt idx="3">
                  <c:v>478.57142857142856</c:v>
                </c:pt>
              </c:numCache>
            </c:numRef>
          </c:val>
          <c:extLst>
            <c:ext xmlns:c16="http://schemas.microsoft.com/office/drawing/2014/chart" uri="{C3380CC4-5D6E-409C-BE32-E72D297353CC}">
              <c16:uniqueId val="{00000000-92FD-4C41-B1A8-73BDA885491B}"/>
            </c:ext>
          </c:extLst>
        </c:ser>
        <c:ser>
          <c:idx val="1"/>
          <c:order val="1"/>
          <c:tx>
            <c:strRef>
              <c:f>'Company Performance Ratios'!$B$42</c:f>
              <c:strCache>
                <c:ptCount val="1"/>
                <c:pt idx="0">
                  <c:v>Volkswagen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Ratios'!$C$42:$F$42</c:f>
              <c:numCache>
                <c:formatCode>0</c:formatCode>
                <c:ptCount val="4"/>
                <c:pt idx="0">
                  <c:v>18.70967741935484</c:v>
                </c:pt>
                <c:pt idx="1">
                  <c:v>7.6811594202898554</c:v>
                </c:pt>
                <c:pt idx="2">
                  <c:v>20.541401273885349</c:v>
                </c:pt>
                <c:pt idx="3">
                  <c:v>6.8741084165477888</c:v>
                </c:pt>
              </c:numCache>
            </c:numRef>
          </c:val>
          <c:extLst>
            <c:ext xmlns:c16="http://schemas.microsoft.com/office/drawing/2014/chart" uri="{C3380CC4-5D6E-409C-BE32-E72D297353CC}">
              <c16:uniqueId val="{00000001-92FD-4C41-B1A8-73BDA885491B}"/>
            </c:ext>
          </c:extLst>
        </c:ser>
        <c:dLbls>
          <c:dLblPos val="inEnd"/>
          <c:showLegendKey val="0"/>
          <c:showVal val="1"/>
          <c:showCatName val="0"/>
          <c:showSerName val="0"/>
          <c:showPercent val="0"/>
          <c:showBubbleSize val="0"/>
        </c:dLbls>
        <c:gapWidth val="65"/>
        <c:axId val="1828144880"/>
        <c:axId val="1828167344"/>
      </c:barChart>
      <c:catAx>
        <c:axId val="182814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167344"/>
        <c:crosses val="autoZero"/>
        <c:auto val="1"/>
        <c:lblAlgn val="ctr"/>
        <c:lblOffset val="100"/>
        <c:noMultiLvlLbl val="0"/>
      </c:catAx>
      <c:valAx>
        <c:axId val="182816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82814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1"/>
              <a:t>Fig. 1.2 </a:t>
            </a:r>
            <a:r>
              <a:rPr lang="en-US" sz="1400"/>
              <a:t>ROS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'Company Performance Ratios'!$B$8</c:f>
              <c:strCache>
                <c:ptCount val="1"/>
                <c:pt idx="0">
                  <c:v>BMW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Ratios'!$C$8:$F$8</c:f>
              <c:numCache>
                <c:formatCode>0.00%</c:formatCode>
                <c:ptCount val="4"/>
                <c:pt idx="0">
                  <c:v>9.2230654070517781E-2</c:v>
                </c:pt>
                <c:pt idx="1">
                  <c:v>7.1116015737453214E-2</c:v>
                </c:pt>
                <c:pt idx="2">
                  <c:v>4.8792807354278211E-2</c:v>
                </c:pt>
                <c:pt idx="3">
                  <c:v>0.1204613489873156</c:v>
                </c:pt>
              </c:numCache>
            </c:numRef>
          </c:val>
          <c:extLst>
            <c:ext xmlns:c16="http://schemas.microsoft.com/office/drawing/2014/chart" uri="{C3380CC4-5D6E-409C-BE32-E72D297353CC}">
              <c16:uniqueId val="{00000000-CB5B-408E-9DB5-F8499F795B84}"/>
            </c:ext>
          </c:extLst>
        </c:ser>
        <c:ser>
          <c:idx val="1"/>
          <c:order val="1"/>
          <c:tx>
            <c:strRef>
              <c:f>'Company Performance Ratios'!$B$9</c:f>
              <c:strCache>
                <c:ptCount val="1"/>
                <c:pt idx="0">
                  <c:v>Volkswagen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Ratios'!$C$9:$F$9</c:f>
              <c:numCache>
                <c:formatCode>0.00%</c:formatCode>
                <c:ptCount val="4"/>
                <c:pt idx="0">
                  <c:v>5.9020814164995397E-2</c:v>
                </c:pt>
                <c:pt idx="1">
                  <c:v>6.7133221444630922E-2</c:v>
                </c:pt>
                <c:pt idx="2">
                  <c:v>4.3408230290195797E-2</c:v>
                </c:pt>
                <c:pt idx="3">
                  <c:v>7.7038369304556362E-2</c:v>
                </c:pt>
              </c:numCache>
            </c:numRef>
          </c:val>
          <c:extLst>
            <c:ext xmlns:c16="http://schemas.microsoft.com/office/drawing/2014/chart" uri="{C3380CC4-5D6E-409C-BE32-E72D297353CC}">
              <c16:uniqueId val="{00000001-CB5B-408E-9DB5-F8499F795B84}"/>
            </c:ext>
          </c:extLst>
        </c:ser>
        <c:dLbls>
          <c:dLblPos val="inEnd"/>
          <c:showLegendKey val="0"/>
          <c:showVal val="1"/>
          <c:showCatName val="0"/>
          <c:showSerName val="0"/>
          <c:showPercent val="0"/>
          <c:showBubbleSize val="0"/>
        </c:dLbls>
        <c:gapWidth val="65"/>
        <c:axId val="1828144880"/>
        <c:axId val="1828167344"/>
      </c:barChart>
      <c:catAx>
        <c:axId val="182814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167344"/>
        <c:crosses val="autoZero"/>
        <c:auto val="1"/>
        <c:lblAlgn val="ctr"/>
        <c:lblOffset val="100"/>
        <c:noMultiLvlLbl val="0"/>
      </c:catAx>
      <c:valAx>
        <c:axId val="182816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82814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1" u="none" strike="noStrike" baseline="0">
                <a:effectLst/>
              </a:rPr>
              <a:t>Fig. 1.3 </a:t>
            </a:r>
            <a:r>
              <a:rPr lang="en-US" sz="1400"/>
              <a:t>Gross Margin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'Company Performance Ratios'!$B$11</c:f>
              <c:strCache>
                <c:ptCount val="1"/>
                <c:pt idx="0">
                  <c:v>BMW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Ratios'!$C$11:$F$11</c:f>
              <c:numCache>
                <c:formatCode>0.00%</c:formatCode>
                <c:ptCount val="4"/>
                <c:pt idx="0">
                  <c:v>0.18974756078674307</c:v>
                </c:pt>
                <c:pt idx="1">
                  <c:v>0.17333269359946263</c:v>
                </c:pt>
                <c:pt idx="2">
                  <c:v>0.14373169006970402</c:v>
                </c:pt>
                <c:pt idx="3">
                  <c:v>0.1985724431179712</c:v>
                </c:pt>
              </c:numCache>
            </c:numRef>
          </c:val>
          <c:extLst>
            <c:ext xmlns:c16="http://schemas.microsoft.com/office/drawing/2014/chart" uri="{C3380CC4-5D6E-409C-BE32-E72D297353CC}">
              <c16:uniqueId val="{00000000-BDAF-463B-B834-EC529EC53C3E}"/>
            </c:ext>
          </c:extLst>
        </c:ser>
        <c:ser>
          <c:idx val="1"/>
          <c:order val="1"/>
          <c:tx>
            <c:strRef>
              <c:f>'Company Performance Ratios'!$B$12</c:f>
              <c:strCache>
                <c:ptCount val="1"/>
                <c:pt idx="0">
                  <c:v>Volkswagen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Ratios'!$C$12:$F$12</c:f>
              <c:numCache>
                <c:formatCode>0.00%</c:formatCode>
                <c:ptCount val="4"/>
                <c:pt idx="0">
                  <c:v>0.201459408350258</c:v>
                </c:pt>
                <c:pt idx="1">
                  <c:v>0.19780550365749391</c:v>
                </c:pt>
                <c:pt idx="2">
                  <c:v>0.18003535471366272</c:v>
                </c:pt>
                <c:pt idx="3">
                  <c:v>0.19203037569944045</c:v>
                </c:pt>
              </c:numCache>
            </c:numRef>
          </c:val>
          <c:extLst>
            <c:ext xmlns:c16="http://schemas.microsoft.com/office/drawing/2014/chart" uri="{C3380CC4-5D6E-409C-BE32-E72D297353CC}">
              <c16:uniqueId val="{00000001-BDAF-463B-B834-EC529EC53C3E}"/>
            </c:ext>
          </c:extLst>
        </c:ser>
        <c:dLbls>
          <c:dLblPos val="inEnd"/>
          <c:showLegendKey val="0"/>
          <c:showVal val="1"/>
          <c:showCatName val="0"/>
          <c:showSerName val="0"/>
          <c:showPercent val="0"/>
          <c:showBubbleSize val="0"/>
        </c:dLbls>
        <c:gapWidth val="65"/>
        <c:axId val="1828144880"/>
        <c:axId val="1828167344"/>
      </c:barChart>
      <c:catAx>
        <c:axId val="182814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167344"/>
        <c:crosses val="autoZero"/>
        <c:auto val="1"/>
        <c:lblAlgn val="ctr"/>
        <c:lblOffset val="100"/>
        <c:noMultiLvlLbl val="0"/>
      </c:catAx>
      <c:valAx>
        <c:axId val="182816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82814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1" u="none" strike="noStrike" baseline="0">
                <a:effectLst/>
              </a:rPr>
              <a:t>Fig. 2.1 </a:t>
            </a:r>
            <a:r>
              <a:rPr lang="en-US" sz="1400"/>
              <a:t>Current Ratio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'Company Performance Ratios'!$B$16</c:f>
              <c:strCache>
                <c:ptCount val="1"/>
                <c:pt idx="0">
                  <c:v>BMW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Ratios'!$C$16:$F$16</c:f>
              <c:numCache>
                <c:formatCode>0.00</c:formatCode>
                <c:ptCount val="4"/>
                <c:pt idx="0">
                  <c:v>1.1204760330578512</c:v>
                </c:pt>
                <c:pt idx="1">
                  <c:v>1.0968835098335854</c:v>
                </c:pt>
                <c:pt idx="2">
                  <c:v>1.1367925183774996</c:v>
                </c:pt>
                <c:pt idx="3">
                  <c:v>1.1269453090262338</c:v>
                </c:pt>
              </c:numCache>
            </c:numRef>
          </c:val>
          <c:extLst>
            <c:ext xmlns:c16="http://schemas.microsoft.com/office/drawing/2014/chart" uri="{C3380CC4-5D6E-409C-BE32-E72D297353CC}">
              <c16:uniqueId val="{00000000-9962-4737-A5D2-078180B354EE}"/>
            </c:ext>
          </c:extLst>
        </c:ser>
        <c:ser>
          <c:idx val="1"/>
          <c:order val="1"/>
          <c:tx>
            <c:strRef>
              <c:f>'Company Performance Ratios'!$B$17</c:f>
              <c:strCache>
                <c:ptCount val="1"/>
                <c:pt idx="0">
                  <c:v>Volkswagen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Ratios'!$C$17:$F$17</c:f>
              <c:numCache>
                <c:formatCode>0.00</c:formatCode>
                <c:ptCount val="4"/>
                <c:pt idx="0">
                  <c:v>1.0926843208230139</c:v>
                </c:pt>
                <c:pt idx="1">
                  <c:v>1.1163562087611063</c:v>
                </c:pt>
                <c:pt idx="2">
                  <c:v>1.1785502690284746</c:v>
                </c:pt>
                <c:pt idx="3">
                  <c:v>1.2187076092047715</c:v>
                </c:pt>
              </c:numCache>
            </c:numRef>
          </c:val>
          <c:extLst>
            <c:ext xmlns:c16="http://schemas.microsoft.com/office/drawing/2014/chart" uri="{C3380CC4-5D6E-409C-BE32-E72D297353CC}">
              <c16:uniqueId val="{00000001-9962-4737-A5D2-078180B354EE}"/>
            </c:ext>
          </c:extLst>
        </c:ser>
        <c:dLbls>
          <c:dLblPos val="inEnd"/>
          <c:showLegendKey val="0"/>
          <c:showVal val="1"/>
          <c:showCatName val="0"/>
          <c:showSerName val="0"/>
          <c:showPercent val="0"/>
          <c:showBubbleSize val="0"/>
        </c:dLbls>
        <c:gapWidth val="65"/>
        <c:axId val="1828144880"/>
        <c:axId val="1828167344"/>
      </c:barChart>
      <c:catAx>
        <c:axId val="182814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167344"/>
        <c:crosses val="autoZero"/>
        <c:auto val="1"/>
        <c:lblAlgn val="ctr"/>
        <c:lblOffset val="100"/>
        <c:noMultiLvlLbl val="0"/>
      </c:catAx>
      <c:valAx>
        <c:axId val="182816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82814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1" u="none" strike="noStrike" baseline="0">
                <a:effectLst/>
              </a:rPr>
              <a:t>Fig. 2.2 </a:t>
            </a:r>
            <a:r>
              <a:rPr lang="en-US" sz="1400"/>
              <a:t>Quick Ratio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'Company Performance Ratios'!$B$19</c:f>
              <c:strCache>
                <c:ptCount val="1"/>
                <c:pt idx="0">
                  <c:v>BMW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Ratios'!$C$19:$F$19</c:f>
              <c:numCache>
                <c:formatCode>0.00</c:formatCode>
                <c:ptCount val="4"/>
                <c:pt idx="0">
                  <c:v>0.93207272727272727</c:v>
                </c:pt>
                <c:pt idx="1">
                  <c:v>0.9045567322239032</c:v>
                </c:pt>
                <c:pt idx="2">
                  <c:v>0.92979725692369686</c:v>
                </c:pt>
                <c:pt idx="3">
                  <c:v>0.91864358015327074</c:v>
                </c:pt>
              </c:numCache>
            </c:numRef>
          </c:val>
          <c:extLst>
            <c:ext xmlns:c16="http://schemas.microsoft.com/office/drawing/2014/chart" uri="{C3380CC4-5D6E-409C-BE32-E72D297353CC}">
              <c16:uniqueId val="{00000000-3BC1-4689-938F-C012F9480D1B}"/>
            </c:ext>
          </c:extLst>
        </c:ser>
        <c:ser>
          <c:idx val="1"/>
          <c:order val="1"/>
          <c:tx>
            <c:strRef>
              <c:f>'Company Performance Ratios'!$B$20</c:f>
              <c:strCache>
                <c:ptCount val="1"/>
                <c:pt idx="0">
                  <c:v>Volkswagen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Ratios'!$C$20:$F$20</c:f>
              <c:numCache>
                <c:formatCode>0.00</c:formatCode>
                <c:ptCount val="4"/>
                <c:pt idx="0">
                  <c:v>0.82034077919603732</c:v>
                </c:pt>
                <c:pt idx="1">
                  <c:v>0.83800409709154144</c:v>
                </c:pt>
                <c:pt idx="2">
                  <c:v>0.91361465449489143</c:v>
                </c:pt>
                <c:pt idx="3">
                  <c:v>0.9527291308024064</c:v>
                </c:pt>
              </c:numCache>
            </c:numRef>
          </c:val>
          <c:extLst>
            <c:ext xmlns:c16="http://schemas.microsoft.com/office/drawing/2014/chart" uri="{C3380CC4-5D6E-409C-BE32-E72D297353CC}">
              <c16:uniqueId val="{00000001-3BC1-4689-938F-C012F9480D1B}"/>
            </c:ext>
          </c:extLst>
        </c:ser>
        <c:dLbls>
          <c:dLblPos val="inEnd"/>
          <c:showLegendKey val="0"/>
          <c:showVal val="1"/>
          <c:showCatName val="0"/>
          <c:showSerName val="0"/>
          <c:showPercent val="0"/>
          <c:showBubbleSize val="0"/>
        </c:dLbls>
        <c:gapWidth val="65"/>
        <c:axId val="1828144880"/>
        <c:axId val="1828167344"/>
      </c:barChart>
      <c:catAx>
        <c:axId val="182814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167344"/>
        <c:crosses val="autoZero"/>
        <c:auto val="1"/>
        <c:lblAlgn val="ctr"/>
        <c:lblOffset val="100"/>
        <c:noMultiLvlLbl val="0"/>
      </c:catAx>
      <c:valAx>
        <c:axId val="182816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82814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1" u="none" strike="noStrike" baseline="0">
                <a:effectLst/>
              </a:rPr>
              <a:t>Fig. 3.1 </a:t>
            </a:r>
            <a:r>
              <a:rPr lang="en-US" sz="1400"/>
              <a:t>Asset turnover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'Company Performance Ratios'!$B$24</c:f>
              <c:strCache>
                <c:ptCount val="1"/>
                <c:pt idx="0">
                  <c:v>BMW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Ratios'!$C$24:$F$24</c:f>
              <c:numCache>
                <c:formatCode>0.00</c:formatCode>
                <c:ptCount val="4"/>
                <c:pt idx="0">
                  <c:v>0.69358014966522252</c:v>
                </c:pt>
                <c:pt idx="1">
                  <c:v>0.71666815671657191</c:v>
                </c:pt>
                <c:pt idx="2">
                  <c:v>0.68412868447423891</c:v>
                </c:pt>
                <c:pt idx="3">
                  <c:v>0.72676253258504775</c:v>
                </c:pt>
              </c:numCache>
            </c:numRef>
          </c:val>
          <c:extLst>
            <c:ext xmlns:c16="http://schemas.microsoft.com/office/drawing/2014/chart" uri="{C3380CC4-5D6E-409C-BE32-E72D297353CC}">
              <c16:uniqueId val="{00000000-2872-4C45-A1D3-983A10438189}"/>
            </c:ext>
          </c:extLst>
        </c:ser>
        <c:ser>
          <c:idx val="1"/>
          <c:order val="1"/>
          <c:tx>
            <c:strRef>
              <c:f>'Company Performance Ratios'!$B$25</c:f>
              <c:strCache>
                <c:ptCount val="1"/>
                <c:pt idx="0">
                  <c:v>Volkswagen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Ratios'!$C$25:$F$25</c:f>
              <c:numCache>
                <c:formatCode>0.00</c:formatCode>
                <c:ptCount val="4"/>
                <c:pt idx="0">
                  <c:v>0.81274553048368647</c:v>
                </c:pt>
                <c:pt idx="1">
                  <c:v>0.78325303371343891</c:v>
                </c:pt>
                <c:pt idx="2">
                  <c:v>0.67193642524660546</c:v>
                </c:pt>
                <c:pt idx="3">
                  <c:v>0.68695499373997848</c:v>
                </c:pt>
              </c:numCache>
            </c:numRef>
          </c:val>
          <c:extLst>
            <c:ext xmlns:c16="http://schemas.microsoft.com/office/drawing/2014/chart" uri="{C3380CC4-5D6E-409C-BE32-E72D297353CC}">
              <c16:uniqueId val="{00000001-2872-4C45-A1D3-983A10438189}"/>
            </c:ext>
          </c:extLst>
        </c:ser>
        <c:dLbls>
          <c:dLblPos val="inEnd"/>
          <c:showLegendKey val="0"/>
          <c:showVal val="1"/>
          <c:showCatName val="0"/>
          <c:showSerName val="0"/>
          <c:showPercent val="0"/>
          <c:showBubbleSize val="0"/>
        </c:dLbls>
        <c:gapWidth val="65"/>
        <c:axId val="1828144880"/>
        <c:axId val="1828167344"/>
      </c:barChart>
      <c:catAx>
        <c:axId val="182814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167344"/>
        <c:crosses val="autoZero"/>
        <c:auto val="1"/>
        <c:lblAlgn val="ctr"/>
        <c:lblOffset val="100"/>
        <c:noMultiLvlLbl val="0"/>
      </c:catAx>
      <c:valAx>
        <c:axId val="182816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82814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1" u="none" strike="noStrike" baseline="0">
                <a:effectLst/>
              </a:rPr>
              <a:t>Fig. 3.2 </a:t>
            </a:r>
            <a:r>
              <a:rPr lang="en-US" sz="1400"/>
              <a:t>Receivables</a:t>
            </a:r>
            <a:r>
              <a:rPr lang="en-US" sz="1400" baseline="0"/>
              <a:t> days</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'Company Performance Ratios'!$B$27</c:f>
              <c:strCache>
                <c:ptCount val="1"/>
                <c:pt idx="0">
                  <c:v>BMW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Ratios'!$C$27:$F$27</c:f>
              <c:numCache>
                <c:formatCode>0</c:formatCode>
                <c:ptCount val="4"/>
                <c:pt idx="0">
                  <c:v>160.62939445562955</c:v>
                </c:pt>
                <c:pt idx="1">
                  <c:v>158.08377315036944</c:v>
                </c:pt>
                <c:pt idx="2">
                  <c:v>144.37761390039398</c:v>
                </c:pt>
                <c:pt idx="3">
                  <c:v>129.59191470617321</c:v>
                </c:pt>
              </c:numCache>
            </c:numRef>
          </c:val>
          <c:extLst>
            <c:ext xmlns:c16="http://schemas.microsoft.com/office/drawing/2014/chart" uri="{C3380CC4-5D6E-409C-BE32-E72D297353CC}">
              <c16:uniqueId val="{00000000-2201-4D9A-817B-FB003C0711DF}"/>
            </c:ext>
          </c:extLst>
        </c:ser>
        <c:ser>
          <c:idx val="1"/>
          <c:order val="1"/>
          <c:tx>
            <c:strRef>
              <c:f>'Company Performance Ratios'!$B$28</c:f>
              <c:strCache>
                <c:ptCount val="1"/>
                <c:pt idx="0">
                  <c:v>Volkswagen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Ratios'!$C$28:$F$28</c:f>
              <c:numCache>
                <c:formatCode>0</c:formatCode>
                <c:ptCount val="4"/>
                <c:pt idx="0">
                  <c:v>124.09588338301202</c:v>
                </c:pt>
                <c:pt idx="1">
                  <c:v>122.83309319484468</c:v>
                </c:pt>
                <c:pt idx="2">
                  <c:v>135.62139947237128</c:v>
                </c:pt>
                <c:pt idx="3">
                  <c:v>118.32593924860113</c:v>
                </c:pt>
              </c:numCache>
            </c:numRef>
          </c:val>
          <c:extLst>
            <c:ext xmlns:c16="http://schemas.microsoft.com/office/drawing/2014/chart" uri="{C3380CC4-5D6E-409C-BE32-E72D297353CC}">
              <c16:uniqueId val="{00000001-2201-4D9A-817B-FB003C0711DF}"/>
            </c:ext>
          </c:extLst>
        </c:ser>
        <c:dLbls>
          <c:dLblPos val="inEnd"/>
          <c:showLegendKey val="0"/>
          <c:showVal val="1"/>
          <c:showCatName val="0"/>
          <c:showSerName val="0"/>
          <c:showPercent val="0"/>
          <c:showBubbleSize val="0"/>
        </c:dLbls>
        <c:gapWidth val="65"/>
        <c:axId val="1828144880"/>
        <c:axId val="1828167344"/>
      </c:barChart>
      <c:catAx>
        <c:axId val="182814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167344"/>
        <c:crosses val="autoZero"/>
        <c:auto val="1"/>
        <c:lblAlgn val="ctr"/>
        <c:lblOffset val="100"/>
        <c:noMultiLvlLbl val="0"/>
      </c:catAx>
      <c:valAx>
        <c:axId val="182816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82814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1" u="none" strike="noStrike" baseline="0">
                <a:effectLst/>
              </a:rPr>
              <a:t>Fig. 3.3 </a:t>
            </a:r>
            <a:r>
              <a:rPr lang="en-US" sz="1400"/>
              <a:t>Inventory days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'Company Performance Ratios'!$B$30</c:f>
              <c:strCache>
                <c:ptCount val="1"/>
                <c:pt idx="0">
                  <c:v>BMW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Ratios'!$C$30:$F$30</c:f>
              <c:numCache>
                <c:formatCode>0</c:formatCode>
                <c:ptCount val="4"/>
                <c:pt idx="0">
                  <c:v>66.268078545306267</c:v>
                </c:pt>
                <c:pt idx="1">
                  <c:v>67.329274379839106</c:v>
                </c:pt>
                <c:pt idx="2">
                  <c:v>64.144781859795657</c:v>
                </c:pt>
                <c:pt idx="3">
                  <c:v>65.212787436904094</c:v>
                </c:pt>
              </c:numCache>
            </c:numRef>
          </c:val>
          <c:extLst>
            <c:ext xmlns:c16="http://schemas.microsoft.com/office/drawing/2014/chart" uri="{C3380CC4-5D6E-409C-BE32-E72D297353CC}">
              <c16:uniqueId val="{00000000-DCCA-4876-A7E1-E7ED91A25EDF}"/>
            </c:ext>
          </c:extLst>
        </c:ser>
        <c:ser>
          <c:idx val="1"/>
          <c:order val="1"/>
          <c:tx>
            <c:strRef>
              <c:f>'Company Performance Ratios'!$B$31</c:f>
              <c:strCache>
                <c:ptCount val="1"/>
                <c:pt idx="0">
                  <c:v>Volkswagen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Ratios'!$C$31:$F$31</c:f>
              <c:numCache>
                <c:formatCode>0</c:formatCode>
                <c:ptCount val="4"/>
                <c:pt idx="0">
                  <c:v>88.655454376509937</c:v>
                </c:pt>
                <c:pt idx="1">
                  <c:v>84.184496200532919</c:v>
                </c:pt>
                <c:pt idx="2">
                  <c:v>87.522748786640193</c:v>
                </c:pt>
                <c:pt idx="3">
                  <c:v>78.947856584584031</c:v>
                </c:pt>
              </c:numCache>
            </c:numRef>
          </c:val>
          <c:extLst>
            <c:ext xmlns:c16="http://schemas.microsoft.com/office/drawing/2014/chart" uri="{C3380CC4-5D6E-409C-BE32-E72D297353CC}">
              <c16:uniqueId val="{00000001-DCCA-4876-A7E1-E7ED91A25EDF}"/>
            </c:ext>
          </c:extLst>
        </c:ser>
        <c:dLbls>
          <c:dLblPos val="inEnd"/>
          <c:showLegendKey val="0"/>
          <c:showVal val="1"/>
          <c:showCatName val="0"/>
          <c:showSerName val="0"/>
          <c:showPercent val="0"/>
          <c:showBubbleSize val="0"/>
        </c:dLbls>
        <c:gapWidth val="65"/>
        <c:axId val="1828144880"/>
        <c:axId val="1828167344"/>
      </c:barChart>
      <c:catAx>
        <c:axId val="182814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167344"/>
        <c:crosses val="autoZero"/>
        <c:auto val="1"/>
        <c:lblAlgn val="ctr"/>
        <c:lblOffset val="100"/>
        <c:noMultiLvlLbl val="0"/>
      </c:catAx>
      <c:valAx>
        <c:axId val="182816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82814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1" u="none" strike="noStrike" baseline="0">
                <a:effectLst/>
              </a:rPr>
              <a:t>Fig. 3.4 </a:t>
            </a:r>
            <a:r>
              <a:rPr lang="en-US" sz="1400"/>
              <a:t>Payables days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'Company Performance Ratios'!$B$33</c:f>
              <c:strCache>
                <c:ptCount val="1"/>
                <c:pt idx="0">
                  <c:v>BMW</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Ratios'!$C$33:$F$33</c:f>
              <c:numCache>
                <c:formatCode>0</c:formatCode>
                <c:ptCount val="4"/>
                <c:pt idx="0">
                  <c:v>44.970946901639977</c:v>
                </c:pt>
                <c:pt idx="1">
                  <c:v>43.140562062521042</c:v>
                </c:pt>
                <c:pt idx="2">
                  <c:v>37.222576154408813</c:v>
                </c:pt>
                <c:pt idx="3">
                  <c:v>44.758048233314639</c:v>
                </c:pt>
              </c:numCache>
            </c:numRef>
          </c:val>
          <c:extLst>
            <c:ext xmlns:c16="http://schemas.microsoft.com/office/drawing/2014/chart" uri="{C3380CC4-5D6E-409C-BE32-E72D297353CC}">
              <c16:uniqueId val="{00000000-3401-44A9-895B-C9A60565CEF0}"/>
            </c:ext>
          </c:extLst>
        </c:ser>
        <c:ser>
          <c:idx val="1"/>
          <c:order val="1"/>
          <c:tx>
            <c:strRef>
              <c:f>'Company Performance Ratios'!$B$34</c:f>
              <c:strCache>
                <c:ptCount val="1"/>
                <c:pt idx="0">
                  <c:v>Volkswagen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'Company Performance Ratios'!$C$2:$F$2</c:f>
              <c:numCache>
                <c:formatCode>General</c:formatCode>
                <c:ptCount val="4"/>
                <c:pt idx="0">
                  <c:v>2018</c:v>
                </c:pt>
                <c:pt idx="1">
                  <c:v>2019</c:v>
                </c:pt>
                <c:pt idx="2">
                  <c:v>2020</c:v>
                </c:pt>
                <c:pt idx="3">
                  <c:v>2021</c:v>
                </c:pt>
              </c:numCache>
            </c:numRef>
          </c:cat>
          <c:val>
            <c:numRef>
              <c:f>'Company Performance Ratios'!$C$34:$F$34</c:f>
              <c:numCache>
                <c:formatCode>0</c:formatCode>
                <c:ptCount val="4"/>
                <c:pt idx="0">
                  <c:v>45.751214591021323</c:v>
                </c:pt>
                <c:pt idx="1">
                  <c:v>40.964793249777948</c:v>
                </c:pt>
                <c:pt idx="2">
                  <c:v>45.290221441586368</c:v>
                </c:pt>
                <c:pt idx="3">
                  <c:v>42.654411982943699</c:v>
                </c:pt>
              </c:numCache>
            </c:numRef>
          </c:val>
          <c:extLst>
            <c:ext xmlns:c16="http://schemas.microsoft.com/office/drawing/2014/chart" uri="{C3380CC4-5D6E-409C-BE32-E72D297353CC}">
              <c16:uniqueId val="{00000001-3401-44A9-895B-C9A60565CEF0}"/>
            </c:ext>
          </c:extLst>
        </c:ser>
        <c:dLbls>
          <c:dLblPos val="inEnd"/>
          <c:showLegendKey val="0"/>
          <c:showVal val="1"/>
          <c:showCatName val="0"/>
          <c:showSerName val="0"/>
          <c:showPercent val="0"/>
          <c:showBubbleSize val="0"/>
        </c:dLbls>
        <c:gapWidth val="65"/>
        <c:axId val="1828144880"/>
        <c:axId val="1828167344"/>
      </c:barChart>
      <c:catAx>
        <c:axId val="182814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167344"/>
        <c:crosses val="autoZero"/>
        <c:auto val="1"/>
        <c:lblAlgn val="ctr"/>
        <c:lblOffset val="100"/>
        <c:noMultiLvlLbl val="0"/>
      </c:catAx>
      <c:valAx>
        <c:axId val="18281673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8281448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9769</xdr:colOff>
      <xdr:row>2</xdr:row>
      <xdr:rowOff>0</xdr:rowOff>
    </xdr:from>
    <xdr:to>
      <xdr:col>15</xdr:col>
      <xdr:colOff>438240</xdr:colOff>
      <xdr:row>17</xdr:row>
      <xdr:rowOff>26940</xdr:rowOff>
    </xdr:to>
    <xdr:graphicFrame macro="">
      <xdr:nvGraphicFramePr>
        <xdr:cNvPr id="2" name="Chart 1">
          <a:extLst>
            <a:ext uri="{FF2B5EF4-FFF2-40B4-BE49-F238E27FC236}">
              <a16:creationId xmlns:a16="http://schemas.microsoft.com/office/drawing/2014/main" id="{5FA06E21-FF2A-40CE-B903-6B86D74B8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589653</xdr:colOff>
      <xdr:row>1</xdr:row>
      <xdr:rowOff>156308</xdr:rowOff>
    </xdr:from>
    <xdr:to>
      <xdr:col>23</xdr:col>
      <xdr:colOff>295200</xdr:colOff>
      <xdr:row>17</xdr:row>
      <xdr:rowOff>17171</xdr:rowOff>
    </xdr:to>
    <xdr:graphicFrame macro="">
      <xdr:nvGraphicFramePr>
        <xdr:cNvPr id="13" name="Chart 12">
          <a:extLst>
            <a:ext uri="{FF2B5EF4-FFF2-40B4-BE49-F238E27FC236}">
              <a16:creationId xmlns:a16="http://schemas.microsoft.com/office/drawing/2014/main" id="{855173D8-27F9-4C4D-A5C1-2A0997505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433323</xdr:colOff>
      <xdr:row>1</xdr:row>
      <xdr:rowOff>146539</xdr:rowOff>
    </xdr:from>
    <xdr:to>
      <xdr:col>31</xdr:col>
      <xdr:colOff>138871</xdr:colOff>
      <xdr:row>17</xdr:row>
      <xdr:rowOff>7402</xdr:rowOff>
    </xdr:to>
    <xdr:graphicFrame macro="">
      <xdr:nvGraphicFramePr>
        <xdr:cNvPr id="14" name="Chart 13">
          <a:extLst>
            <a:ext uri="{FF2B5EF4-FFF2-40B4-BE49-F238E27FC236}">
              <a16:creationId xmlns:a16="http://schemas.microsoft.com/office/drawing/2014/main" id="{0F4F2CD9-D05B-41D7-B273-24D10F108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9769</xdr:colOff>
      <xdr:row>17</xdr:row>
      <xdr:rowOff>81410</xdr:rowOff>
    </xdr:from>
    <xdr:to>
      <xdr:col>15</xdr:col>
      <xdr:colOff>438240</xdr:colOff>
      <xdr:row>32</xdr:row>
      <xdr:rowOff>108349</xdr:rowOff>
    </xdr:to>
    <xdr:graphicFrame macro="">
      <xdr:nvGraphicFramePr>
        <xdr:cNvPr id="15" name="Chart 14">
          <a:extLst>
            <a:ext uri="{FF2B5EF4-FFF2-40B4-BE49-F238E27FC236}">
              <a16:creationId xmlns:a16="http://schemas.microsoft.com/office/drawing/2014/main" id="{319E15E6-8195-4D15-84E2-8A9380826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589653</xdr:colOff>
      <xdr:row>17</xdr:row>
      <xdr:rowOff>71641</xdr:rowOff>
    </xdr:from>
    <xdr:to>
      <xdr:col>23</xdr:col>
      <xdr:colOff>295200</xdr:colOff>
      <xdr:row>32</xdr:row>
      <xdr:rowOff>98580</xdr:rowOff>
    </xdr:to>
    <xdr:graphicFrame macro="">
      <xdr:nvGraphicFramePr>
        <xdr:cNvPr id="16" name="Chart 15">
          <a:extLst>
            <a:ext uri="{FF2B5EF4-FFF2-40B4-BE49-F238E27FC236}">
              <a16:creationId xmlns:a16="http://schemas.microsoft.com/office/drawing/2014/main" id="{B7B53986-B8C4-4C00-93BD-2B26E9D47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9769</xdr:colOff>
      <xdr:row>32</xdr:row>
      <xdr:rowOff>162819</xdr:rowOff>
    </xdr:from>
    <xdr:to>
      <xdr:col>15</xdr:col>
      <xdr:colOff>438240</xdr:colOff>
      <xdr:row>48</xdr:row>
      <xdr:rowOff>82297</xdr:rowOff>
    </xdr:to>
    <xdr:graphicFrame macro="">
      <xdr:nvGraphicFramePr>
        <xdr:cNvPr id="17" name="Chart 16">
          <a:extLst>
            <a:ext uri="{FF2B5EF4-FFF2-40B4-BE49-F238E27FC236}">
              <a16:creationId xmlns:a16="http://schemas.microsoft.com/office/drawing/2014/main" id="{69A50EA1-725E-4C6B-91CA-12FE828EB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589653</xdr:colOff>
      <xdr:row>32</xdr:row>
      <xdr:rowOff>153050</xdr:rowOff>
    </xdr:from>
    <xdr:to>
      <xdr:col>23</xdr:col>
      <xdr:colOff>295200</xdr:colOff>
      <xdr:row>48</xdr:row>
      <xdr:rowOff>72528</xdr:rowOff>
    </xdr:to>
    <xdr:graphicFrame macro="">
      <xdr:nvGraphicFramePr>
        <xdr:cNvPr id="18" name="Chart 17">
          <a:extLst>
            <a:ext uri="{FF2B5EF4-FFF2-40B4-BE49-F238E27FC236}">
              <a16:creationId xmlns:a16="http://schemas.microsoft.com/office/drawing/2014/main" id="{03066B8D-72C4-4580-B9C4-4F6554C7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420408</xdr:colOff>
      <xdr:row>32</xdr:row>
      <xdr:rowOff>146538</xdr:rowOff>
    </xdr:from>
    <xdr:to>
      <xdr:col>31</xdr:col>
      <xdr:colOff>125956</xdr:colOff>
      <xdr:row>48</xdr:row>
      <xdr:rowOff>66016</xdr:rowOff>
    </xdr:to>
    <xdr:graphicFrame macro="">
      <xdr:nvGraphicFramePr>
        <xdr:cNvPr id="19" name="Chart 18">
          <a:extLst>
            <a:ext uri="{FF2B5EF4-FFF2-40B4-BE49-F238E27FC236}">
              <a16:creationId xmlns:a16="http://schemas.microsoft.com/office/drawing/2014/main" id="{4B9CF26B-6C54-48C6-943D-99359CD93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248041</xdr:colOff>
      <xdr:row>32</xdr:row>
      <xdr:rowOff>146538</xdr:rowOff>
    </xdr:from>
    <xdr:to>
      <xdr:col>38</xdr:col>
      <xdr:colOff>560605</xdr:colOff>
      <xdr:row>48</xdr:row>
      <xdr:rowOff>66016</xdr:rowOff>
    </xdr:to>
    <xdr:graphicFrame macro="">
      <xdr:nvGraphicFramePr>
        <xdr:cNvPr id="20" name="Chart 19">
          <a:extLst>
            <a:ext uri="{FF2B5EF4-FFF2-40B4-BE49-F238E27FC236}">
              <a16:creationId xmlns:a16="http://schemas.microsoft.com/office/drawing/2014/main" id="{7AFB2023-1B08-432B-9ECF-E76F17160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9769</xdr:colOff>
      <xdr:row>48</xdr:row>
      <xdr:rowOff>136767</xdr:rowOff>
    </xdr:from>
    <xdr:to>
      <xdr:col>15</xdr:col>
      <xdr:colOff>438240</xdr:colOff>
      <xdr:row>65</xdr:row>
      <xdr:rowOff>66015</xdr:rowOff>
    </xdr:to>
    <xdr:graphicFrame macro="">
      <xdr:nvGraphicFramePr>
        <xdr:cNvPr id="21" name="Chart 20">
          <a:extLst>
            <a:ext uri="{FF2B5EF4-FFF2-40B4-BE49-F238E27FC236}">
              <a16:creationId xmlns:a16="http://schemas.microsoft.com/office/drawing/2014/main" id="{7E5794B8-AD22-41D4-9D0A-B8034CED0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600480</xdr:colOff>
      <xdr:row>48</xdr:row>
      <xdr:rowOff>137710</xdr:rowOff>
    </xdr:from>
    <xdr:to>
      <xdr:col>23</xdr:col>
      <xdr:colOff>293871</xdr:colOff>
      <xdr:row>65</xdr:row>
      <xdr:rowOff>69603</xdr:rowOff>
    </xdr:to>
    <xdr:graphicFrame macro="">
      <xdr:nvGraphicFramePr>
        <xdr:cNvPr id="23" name="Chart 22">
          <a:extLst>
            <a:ext uri="{FF2B5EF4-FFF2-40B4-BE49-F238E27FC236}">
              <a16:creationId xmlns:a16="http://schemas.microsoft.com/office/drawing/2014/main" id="{E817648B-87ED-457D-B6B1-35F293F74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594360</xdr:colOff>
      <xdr:row>68</xdr:row>
      <xdr:rowOff>7620</xdr:rowOff>
    </xdr:to>
    <xdr:sp macro="" textlink="">
      <xdr:nvSpPr>
        <xdr:cNvPr id="2" name="TextBox 1">
          <a:extLst>
            <a:ext uri="{FF2B5EF4-FFF2-40B4-BE49-F238E27FC236}">
              <a16:creationId xmlns:a16="http://schemas.microsoft.com/office/drawing/2014/main" id="{B212A959-1BAC-4545-BD95-55A1952D3868}"/>
            </a:ext>
          </a:extLst>
        </xdr:cNvPr>
        <xdr:cNvSpPr txBox="1"/>
      </xdr:nvSpPr>
      <xdr:spPr>
        <a:xfrm>
          <a:off x="0" y="167640"/>
          <a:ext cx="7444740" cy="1123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ambria" panose="02040503050406030204" pitchFamily="18" charset="0"/>
              <a:ea typeface="Cambria" panose="02040503050406030204" pitchFamily="18" charset="0"/>
            </a:rPr>
            <a:t>The following points should</a:t>
          </a:r>
          <a:r>
            <a:rPr lang="en-US" sz="1100" baseline="0">
              <a:latin typeface="Cambria" panose="02040503050406030204" pitchFamily="18" charset="0"/>
              <a:ea typeface="Cambria" panose="02040503050406030204" pitchFamily="18" charset="0"/>
            </a:rPr>
            <a:t> be emphasized</a:t>
          </a:r>
          <a:r>
            <a:rPr lang="en-US" sz="1100">
              <a:latin typeface="Cambria" panose="02040503050406030204" pitchFamily="18" charset="0"/>
              <a:ea typeface="Cambria" panose="02040503050406030204" pitchFamily="18" charset="0"/>
            </a:rPr>
            <a:t> as per the ratios analysis of two companies: BMW and Volkswagen for the period from 2018 to 2021. The Financial reports</a:t>
          </a:r>
          <a:r>
            <a:rPr lang="en-US" sz="1100" baseline="0">
              <a:latin typeface="Cambria" panose="02040503050406030204" pitchFamily="18" charset="0"/>
              <a:ea typeface="Cambria" panose="02040503050406030204" pitchFamily="18" charset="0"/>
            </a:rPr>
            <a:t> </a:t>
          </a:r>
          <a:r>
            <a:rPr lang="en-US" sz="1100">
              <a:latin typeface="Cambria" panose="02040503050406030204" pitchFamily="18" charset="0"/>
              <a:ea typeface="Cambria" panose="02040503050406030204" pitchFamily="18" charset="0"/>
            </a:rPr>
            <a:t>were obtained from the Investing.com website (source link is provided in the 'Financial Report' sheet of this workbook):</a:t>
          </a:r>
        </a:p>
        <a:p>
          <a:endParaRPr lang="en-US" sz="1100">
            <a:latin typeface="Cambria" panose="02040503050406030204" pitchFamily="18" charset="0"/>
            <a:ea typeface="Cambria" panose="02040503050406030204" pitchFamily="18" charset="0"/>
          </a:endParaRPr>
        </a:p>
        <a:p>
          <a:pPr algn="l"/>
          <a:r>
            <a:rPr lang="en-US" sz="1100" b="1">
              <a:latin typeface="Cambria" panose="02040503050406030204" pitchFamily="18" charset="0"/>
              <a:ea typeface="Cambria" panose="02040503050406030204" pitchFamily="18" charset="0"/>
            </a:rPr>
            <a:t>1. Profitability</a:t>
          </a:r>
          <a:r>
            <a:rPr lang="en-US" sz="1100">
              <a:latin typeface="Cambria" panose="02040503050406030204" pitchFamily="18" charset="0"/>
              <a:ea typeface="Cambria" panose="02040503050406030204" pitchFamily="18" charset="0"/>
            </a:rPr>
            <a:t>. By calculating the profitability ratios such as ROCE (Return on Capital Employed), ROS (Return on Sales), and Gross Margin, we are able to measure and compare the companies' ability to deliver profit.  By calculating ROCE, we can see from the plot Fig. 1.1 that ROCE for BMW was 6.40% in 2018, but decreased in the following years, reaching its minimum in 2020 at 2.92% with the dramatical surge in the following year reaching maximum for the period at 8.75%. In the case of  Volkswagen, the ROCE values were stable in the range of 4.8%-5.3% but dropped dramatically for 2020 comprising of 2.92. ROS values for BMW were obviously</a:t>
          </a:r>
          <a:r>
            <a:rPr lang="en-US" sz="1100" baseline="0">
              <a:latin typeface="Cambria" panose="02040503050406030204" pitchFamily="18" charset="0"/>
              <a:ea typeface="Cambria" panose="02040503050406030204" pitchFamily="18" charset="0"/>
            </a:rPr>
            <a:t> higher in comparison with that of Volkswagen in 2018 and 2021 (with the difference of 3.32% and 4.35% accordingly). Overall, ROS for both BMW and Volkswagen was at its minimum in 2020 comprising of 4.88% and 4.34%. Finally, Gross Margin was caclulated for understanding the companies' trading performance, we can observe that in terms of Gross Margin Volkswagen is outperforming BMW in 3 consecutive years (2018-2020), but losing its dominance by slight difference in 2021.</a:t>
          </a:r>
        </a:p>
        <a:p>
          <a:endParaRPr lang="en-US" sz="1100">
            <a:latin typeface="Cambria" panose="02040503050406030204" pitchFamily="18" charset="0"/>
            <a:ea typeface="Cambria" panose="02040503050406030204" pitchFamily="18" charset="0"/>
          </a:endParaRPr>
        </a:p>
        <a:p>
          <a:r>
            <a:rPr lang="en-US" sz="1100" b="1" i="0">
              <a:latin typeface="Cambria" panose="02040503050406030204" pitchFamily="18" charset="0"/>
              <a:ea typeface="Cambria" panose="02040503050406030204" pitchFamily="18" charset="0"/>
            </a:rPr>
            <a:t>2. Liquidity. </a:t>
          </a:r>
          <a:r>
            <a:rPr lang="en-US" sz="1100" b="0" i="0">
              <a:latin typeface="Cambria" panose="02040503050406030204" pitchFamily="18" charset="0"/>
              <a:ea typeface="Cambria" panose="02040503050406030204" pitchFamily="18" charset="0"/>
            </a:rPr>
            <a:t>In the next stage, we calculated liquidity ratios such as the Current Ratio and Quick Ratio, which enable us to identify the company's ability to pay its short-term debt obligations. By looking into the Current Ratio parameter, we can observe that this parameter was almost stable for BMW for the 4 consecutive years by being in the range of 1.10 - 1.14, however, Volswagen's Current Ratio value was increased from 2018 to 2021 reaching its maximum at 1.22. Now, we can look into the Quick Ratio, which is like the Current Ratio, but excludes the inventories from the calculation, since inventories take a long time to convert into cash. It is ideal for the company to have a Quick Ratio above 1, but there are a lot of companies operating successfully with a Quick Ratio below this value. By looking into the BMW and Volkswagen Quick Ratio values, we can observe that it is less than 1 over the whole period. Again, as in the case of the Current Ratio, the liquidity performance of Volkswagen is getting better from 2018 to 2021 closing at 0.95, while for BMW this parameter is stable and varying between 0.90 and 0.93.</a:t>
          </a:r>
        </a:p>
        <a:p>
          <a:endParaRPr lang="en-US" sz="1100" b="0" i="0" baseline="0">
            <a:latin typeface="Cambria" panose="02040503050406030204" pitchFamily="18" charset="0"/>
            <a:ea typeface="Cambria" panose="02040503050406030204" pitchFamily="18" charset="0"/>
          </a:endParaRPr>
        </a:p>
        <a:p>
          <a:r>
            <a:rPr lang="en-US" sz="1100" b="1" i="0" baseline="0">
              <a:latin typeface="Cambria" panose="02040503050406030204" pitchFamily="18" charset="0"/>
              <a:ea typeface="Cambria" panose="02040503050406030204" pitchFamily="18" charset="0"/>
            </a:rPr>
            <a:t>3. Activity. </a:t>
          </a:r>
          <a:r>
            <a:rPr lang="en-US" sz="1100" b="0" i="0" baseline="0">
              <a:latin typeface="Cambria" panose="02040503050406030204" pitchFamily="18" charset="0"/>
              <a:ea typeface="Cambria" panose="02040503050406030204" pitchFamily="18" charset="0"/>
            </a:rPr>
            <a:t>In this stage, we have calculated the activity ratios such as Asset Turnover, Receivables Days, Inventory Days, and Payables Days, the main idea behind these parameters is that they measure the efficiency of the business in managing its assets. Asset Turnover is an indicator of the efficiency with which a company is deploying its assets to produce revenue. From the plot Fig. 3.1, we can see that Volkswagen was performing better than BMW in terms of activity efficiency in 2018 and 2019, but in 2020 and 2021 this difference in Asset Turnover ratio has demolished, and even BMW slightly overperformed Volkswagen. In terms of Receivables Days (the number of days the average invoice will remain outstanding before payment is received), the situation for Volkswagen was better in comparison with BMW over the whole period. It is worth noting that, BMW has managed to improve the situation in the years passing by reducing the Receivables Days from 161 days in 2018 down to 130 days in 2021. In figure Fig.3.3, we can compare the Inventory Days metric (how long a product is in storage before being sold). In this case, BMW is performing better than Volkswagen and its metric is varying slightly over the whole period in the range of 64-67 days, while for Volkswagen this parameter is higher having minimum indication in 2021 at 79 days and maximum in 2018 at 89 days. Lastly, we can see the Payables Days (the number of days a company takes to pay its suppliers) for BMW and Volkswagen in figure Fig. 3.4, where we can see that this parameter is stable over the whole period and almost same for both companies varying between 41-45 days. The only noticable difference between two companies can be emphasized for 2020 and was comprising of 8 days in favor of BMW (37 days for BMW and 45 days for Volkswagen).</a:t>
          </a:r>
        </a:p>
        <a:p>
          <a:endParaRPr lang="en-US" sz="1100" b="0" i="0" baseline="0">
            <a:latin typeface="Cambria" panose="02040503050406030204" pitchFamily="18" charset="0"/>
            <a:ea typeface="Cambria" panose="02040503050406030204" pitchFamily="18" charset="0"/>
          </a:endParaRPr>
        </a:p>
        <a:p>
          <a:r>
            <a:rPr lang="en-US" sz="1100" b="1" i="0" baseline="0">
              <a:latin typeface="Cambria" panose="02040503050406030204" pitchFamily="18" charset="0"/>
              <a:ea typeface="Cambria" panose="02040503050406030204" pitchFamily="18" charset="0"/>
            </a:rPr>
            <a:t>4. Solvency. </a:t>
          </a:r>
          <a:r>
            <a:rPr lang="en-US" sz="1100" b="0" i="0" baseline="0">
              <a:latin typeface="Cambria" panose="02040503050406030204" pitchFamily="18" charset="0"/>
              <a:ea typeface="Cambria" panose="02040503050406030204" pitchFamily="18" charset="0"/>
            </a:rPr>
            <a:t>Finally, we have calculated the solvency ratios known as the Debt-to-equity ratio and Interest Cover, which enable us to figure out the company's ability to pay its long-term debt obligations. Firstly, by looking at the Debt-to-equity ratio (shows the proportion of equity and debt a company is using to finance its assets) in figure Fig. 4.1 we can observe that the Debt-to-equity ratio of BMW is lower than that of Volkswagen for all years under analysis, and the most significant difference is in 2021 when this parameter is at its minimum for BMW at 106% (this can be considered as a positive trend). In terms of Interest Cover (shows the company's ability to pay the interest due on its outstanding debt) illustrated in Fig. 4.2, we can conclude that BMW's Interest Cover is significantly higher than that of Volkswagen by having the maximum difference in 2021 with BMW value of 479 and Volkswagen value of 7. Overall, BMW's Interest Cover doubled in 2021 in comparison with 2019, while Volkswagen's Interest cover was low varying over the whole period in the range from 7 to 21.</a:t>
          </a:r>
        </a:p>
        <a:p>
          <a:endParaRPr lang="en-US" sz="1100" b="0" i="0" baseline="0">
            <a:latin typeface="Cambria" panose="02040503050406030204" pitchFamily="18" charset="0"/>
            <a:ea typeface="Cambria" panose="02040503050406030204" pitchFamily="18" charset="0"/>
          </a:endParaRPr>
        </a:p>
        <a:p>
          <a:r>
            <a:rPr lang="en-US" sz="1100" b="1" i="0" baseline="0">
              <a:latin typeface="Cambria" panose="02040503050406030204" pitchFamily="18" charset="0"/>
              <a:ea typeface="Cambria" panose="02040503050406030204" pitchFamily="18" charset="0"/>
            </a:rPr>
            <a:t>In conclusion, </a:t>
          </a:r>
          <a:r>
            <a:rPr lang="en-US" sz="1100" b="0" i="0" baseline="0">
              <a:latin typeface="Cambria" panose="02040503050406030204" pitchFamily="18" charset="0"/>
              <a:ea typeface="Cambria" panose="02040503050406030204" pitchFamily="18" charset="0"/>
            </a:rPr>
            <a:t>in this project, we analyzed the performance of BMW and Volkswagen by using various ratios related to profitability, liquidity, activity, and solvency. From the profitability ratios, we can conclude that the performances of BMW and Volkswagen were influenced by the COVID-19 impact in 2020, while the performance of BMW recovered in 2021 and improved its indications in comparison with a pre-pandemic period (2018, 2019). In spite of profitability, the liquidity of both companies was not vulnerable to COVID-19, while it is worth noting that the liquidity efficiency of both companies was increasing over the whole period (Fig. 2.1), where the pace of increase for BMW was significantly higher than that of Volkswagen. In terms of activity, Asset Turnover and Receivables Days parameters are indicating better performance for Volkswagen (average 0.74 and 125 days respectively) in comparison with BMW (Fig. 3.1, Fig. 3.2). However, Inventory Days and Payables Days parameters are revealing positive trend for BMW (66 and 43 days accordingly) in comparison with Volkswagen. The proportion of equity and debt Volkswagen is using to finance its assets is higher in comparison with that of BMW, while the solvency of BMW in terms of Interest cover is much better than that of Volkswagen. Generally, the BMW's financial indicators are showing the performance improvement over the whole period from 2018 to 2021, while Volkwagen's performance is more stable and varying in the known range for the whole period not showing dramatical change. </a:t>
          </a: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26"/>
  <sheetViews>
    <sheetView tabSelected="1" zoomScale="82" workbookViewId="0"/>
  </sheetViews>
  <sheetFormatPr defaultColWidth="14.44140625" defaultRowHeight="15.75" customHeight="1" x14ac:dyDescent="0.25"/>
  <cols>
    <col min="1" max="1" width="54.44140625" customWidth="1"/>
    <col min="2" max="2" width="9.44140625" customWidth="1"/>
    <col min="3" max="3" width="11.109375" customWidth="1"/>
    <col min="4" max="4" width="9.44140625" customWidth="1"/>
    <col min="5" max="5" width="10.44140625" customWidth="1"/>
    <col min="6" max="6" width="6.109375" customWidth="1"/>
    <col min="7" max="7" width="54.44140625" customWidth="1"/>
    <col min="8" max="11" width="10.44140625" customWidth="1"/>
    <col min="12" max="12" width="6.109375" customWidth="1"/>
  </cols>
  <sheetData>
    <row r="1" spans="1:13" ht="13.2" x14ac:dyDescent="0.25">
      <c r="A1" s="1" t="s">
        <v>0</v>
      </c>
      <c r="B1" s="1"/>
      <c r="C1" s="1"/>
      <c r="D1" s="1"/>
      <c r="E1" s="1"/>
      <c r="G1" s="1" t="s">
        <v>1</v>
      </c>
      <c r="H1" s="1"/>
      <c r="I1" s="1"/>
      <c r="J1" s="1"/>
      <c r="K1" s="1"/>
    </row>
    <row r="2" spans="1:13" ht="13.2" x14ac:dyDescent="0.25">
      <c r="A2" s="3" t="s">
        <v>3</v>
      </c>
      <c r="B2" s="1">
        <v>2018</v>
      </c>
      <c r="C2" s="1">
        <v>2019</v>
      </c>
      <c r="D2" s="1">
        <v>2020</v>
      </c>
      <c r="E2" s="1">
        <v>2021</v>
      </c>
      <c r="G2" s="3" t="s">
        <v>3</v>
      </c>
      <c r="H2" s="1">
        <v>2018</v>
      </c>
      <c r="I2" s="1">
        <v>2019</v>
      </c>
      <c r="J2" s="1">
        <v>2020</v>
      </c>
      <c r="K2" s="1">
        <v>2021</v>
      </c>
    </row>
    <row r="3" spans="1:13" ht="13.2" x14ac:dyDescent="0.25">
      <c r="A3" s="4" t="s">
        <v>4</v>
      </c>
      <c r="B3" s="5">
        <f>SUM(B4)</f>
        <v>96855</v>
      </c>
      <c r="C3" s="5">
        <f t="shared" ref="C3:E3" si="0">SUM(C4)</f>
        <v>104210</v>
      </c>
      <c r="D3" s="5">
        <f t="shared" si="0"/>
        <v>98990</v>
      </c>
      <c r="E3" s="5">
        <f t="shared" si="0"/>
        <v>111239</v>
      </c>
      <c r="G3" s="4" t="s">
        <v>4</v>
      </c>
      <c r="H3" s="5">
        <f t="shared" ref="H3:J3" si="1">SUM(H4)</f>
        <v>235849</v>
      </c>
      <c r="I3" s="5">
        <f t="shared" si="1"/>
        <v>252632</v>
      </c>
      <c r="J3" s="5">
        <f t="shared" si="1"/>
        <v>222884</v>
      </c>
      <c r="K3" s="5">
        <f>SUM(K4)</f>
        <v>250200</v>
      </c>
    </row>
    <row r="4" spans="1:13" ht="13.2" x14ac:dyDescent="0.25">
      <c r="A4" s="6" t="s">
        <v>5</v>
      </c>
      <c r="B4" s="7">
        <v>96855</v>
      </c>
      <c r="C4" s="7">
        <v>104210</v>
      </c>
      <c r="D4" s="7">
        <v>98990</v>
      </c>
      <c r="E4" s="7">
        <v>111239</v>
      </c>
      <c r="G4" s="6" t="s">
        <v>5</v>
      </c>
      <c r="H4" s="7">
        <v>235849</v>
      </c>
      <c r="I4" s="7">
        <v>252632</v>
      </c>
      <c r="J4" s="7">
        <v>222884</v>
      </c>
      <c r="K4" s="7">
        <v>250200</v>
      </c>
    </row>
    <row r="5" spans="1:13" ht="13.2" x14ac:dyDescent="0.25">
      <c r="A5" s="6" t="s">
        <v>6</v>
      </c>
      <c r="B5" s="7">
        <v>0</v>
      </c>
      <c r="C5" s="7">
        <v>0</v>
      </c>
      <c r="D5" s="7">
        <v>0</v>
      </c>
      <c r="E5" s="7">
        <v>32867</v>
      </c>
      <c r="G5" s="6" t="s">
        <v>6</v>
      </c>
      <c r="H5" s="7">
        <v>0</v>
      </c>
      <c r="I5" s="7">
        <v>0</v>
      </c>
      <c r="J5" s="7">
        <v>0</v>
      </c>
      <c r="K5" s="7">
        <v>43963</v>
      </c>
      <c r="M5" s="34"/>
    </row>
    <row r="6" spans="1:13" ht="13.2" x14ac:dyDescent="0.25">
      <c r="A6" s="6" t="s">
        <v>10</v>
      </c>
      <c r="B6" s="7">
        <v>78477</v>
      </c>
      <c r="C6" s="7">
        <v>86147</v>
      </c>
      <c r="D6" s="7">
        <v>84762</v>
      </c>
      <c r="E6" s="7">
        <v>89150</v>
      </c>
      <c r="G6" s="6" t="s">
        <v>10</v>
      </c>
      <c r="H6" s="7">
        <v>188335</v>
      </c>
      <c r="I6" s="7">
        <v>202660</v>
      </c>
      <c r="J6" s="7">
        <v>182757</v>
      </c>
      <c r="K6" s="7">
        <v>202154</v>
      </c>
    </row>
    <row r="7" spans="1:13" ht="13.2" x14ac:dyDescent="0.25">
      <c r="A7" s="4" t="s">
        <v>12</v>
      </c>
      <c r="B7" s="5">
        <f>B3-B6</f>
        <v>18378</v>
      </c>
      <c r="C7" s="5">
        <f>C3-C6</f>
        <v>18063</v>
      </c>
      <c r="D7" s="5">
        <f>D3-D6</f>
        <v>14228</v>
      </c>
      <c r="E7" s="5">
        <f>E3-E6</f>
        <v>22089</v>
      </c>
      <c r="G7" s="4" t="s">
        <v>12</v>
      </c>
      <c r="H7" s="5">
        <f>H3-H6</f>
        <v>47514</v>
      </c>
      <c r="I7" s="5">
        <f t="shared" ref="I7:K7" si="2">I3-I6</f>
        <v>49972</v>
      </c>
      <c r="J7" s="5">
        <f t="shared" si="2"/>
        <v>40127</v>
      </c>
      <c r="K7" s="5">
        <f t="shared" si="2"/>
        <v>48046</v>
      </c>
    </row>
    <row r="8" spans="1:13" ht="13.2" x14ac:dyDescent="0.25">
      <c r="A8" s="4" t="s">
        <v>13</v>
      </c>
      <c r="B8" s="5">
        <f>B6+SUM(B9:B14)</f>
        <v>87922</v>
      </c>
      <c r="C8" s="5">
        <f>C6+SUM(C9:C14)</f>
        <v>96799</v>
      </c>
      <c r="D8" s="5">
        <f>D6+SUM(D9:D14)</f>
        <v>94160</v>
      </c>
      <c r="E8" s="5">
        <f>E6+SUM(E9:E14)</f>
        <v>97839</v>
      </c>
      <c r="G8" s="4" t="s">
        <v>13</v>
      </c>
      <c r="H8" s="5">
        <f>H6+SUM(H9:H14)</f>
        <v>221929</v>
      </c>
      <c r="I8" s="5">
        <f t="shared" ref="I8:K8" si="3">I6+SUM(I9:I14)</f>
        <v>235672</v>
      </c>
      <c r="J8" s="5">
        <f t="shared" si="3"/>
        <v>213209</v>
      </c>
      <c r="K8" s="5">
        <f t="shared" si="3"/>
        <v>230925</v>
      </c>
    </row>
    <row r="9" spans="1:13" ht="13.2" x14ac:dyDescent="0.25">
      <c r="A9" s="6" t="s">
        <v>16</v>
      </c>
      <c r="B9" s="7">
        <v>9568</v>
      </c>
      <c r="C9" s="7">
        <v>9367</v>
      </c>
      <c r="D9" s="7">
        <v>8795</v>
      </c>
      <c r="E9" s="7">
        <v>9233</v>
      </c>
      <c r="G9" s="6" t="s">
        <v>16</v>
      </c>
      <c r="H9" s="7">
        <v>29891</v>
      </c>
      <c r="I9" s="7">
        <v>29263</v>
      </c>
      <c r="J9" s="7">
        <v>29090</v>
      </c>
      <c r="K9" s="7">
        <v>29820</v>
      </c>
    </row>
    <row r="10" spans="1:13" ht="13.2" x14ac:dyDescent="0.25">
      <c r="A10" s="6" t="s">
        <v>17</v>
      </c>
      <c r="B10" s="7">
        <v>0</v>
      </c>
      <c r="C10" s="7">
        <v>0</v>
      </c>
      <c r="D10" s="7">
        <v>0</v>
      </c>
      <c r="E10" s="7">
        <v>0</v>
      </c>
      <c r="G10" s="6" t="s">
        <v>17</v>
      </c>
      <c r="H10" s="7">
        <v>0</v>
      </c>
      <c r="I10" s="7">
        <v>0</v>
      </c>
      <c r="J10" s="7">
        <v>0</v>
      </c>
      <c r="K10" s="7">
        <v>0</v>
      </c>
    </row>
    <row r="11" spans="1:13" ht="13.2" x14ac:dyDescent="0.25">
      <c r="A11" s="6" t="s">
        <v>18</v>
      </c>
      <c r="B11" s="7">
        <v>0</v>
      </c>
      <c r="C11" s="7">
        <v>0</v>
      </c>
      <c r="D11" s="7">
        <v>0</v>
      </c>
      <c r="E11" s="7">
        <v>0</v>
      </c>
      <c r="G11" s="6" t="s">
        <v>18</v>
      </c>
      <c r="H11" s="7">
        <v>0</v>
      </c>
      <c r="I11" s="7">
        <v>0</v>
      </c>
      <c r="J11" s="7">
        <v>0</v>
      </c>
      <c r="K11" s="7">
        <v>0</v>
      </c>
    </row>
    <row r="12" spans="1:13" ht="13.2" x14ac:dyDescent="0.25">
      <c r="A12" s="6" t="s">
        <v>21</v>
      </c>
      <c r="B12" s="7">
        <v>-50</v>
      </c>
      <c r="C12" s="7">
        <v>33</v>
      </c>
      <c r="D12" s="7">
        <v>-40</v>
      </c>
      <c r="E12" s="7">
        <v>-28</v>
      </c>
      <c r="G12" s="6" t="s">
        <v>21</v>
      </c>
      <c r="H12" s="7">
        <v>744</v>
      </c>
      <c r="I12" s="7">
        <v>-2208</v>
      </c>
      <c r="J12" s="7">
        <v>471</v>
      </c>
      <c r="K12" s="7">
        <v>-2804</v>
      </c>
    </row>
    <row r="13" spans="1:13" ht="13.2" x14ac:dyDescent="0.25">
      <c r="A13" s="6" t="s">
        <v>22</v>
      </c>
      <c r="B13" s="7">
        <v>-63</v>
      </c>
      <c r="C13" s="7">
        <v>124</v>
      </c>
      <c r="D13" s="7">
        <v>616</v>
      </c>
      <c r="E13" s="7">
        <v>185</v>
      </c>
      <c r="G13" s="6" t="s">
        <v>22</v>
      </c>
      <c r="H13" s="7">
        <v>936</v>
      </c>
      <c r="I13" s="7">
        <v>-233</v>
      </c>
      <c r="J13" s="7">
        <v>1093</v>
      </c>
      <c r="K13" s="7">
        <v>287</v>
      </c>
    </row>
    <row r="14" spans="1:13" ht="13.2" x14ac:dyDescent="0.25">
      <c r="A14" s="6" t="s">
        <v>23</v>
      </c>
      <c r="B14" s="7">
        <v>-10</v>
      </c>
      <c r="C14" s="7">
        <v>1128</v>
      </c>
      <c r="D14" s="7">
        <v>27</v>
      </c>
      <c r="E14" s="7">
        <v>-701</v>
      </c>
      <c r="G14" s="6" t="s">
        <v>23</v>
      </c>
      <c r="H14" s="7">
        <v>2023</v>
      </c>
      <c r="I14" s="7">
        <v>6190</v>
      </c>
      <c r="J14" s="7">
        <v>-202</v>
      </c>
      <c r="K14" s="7">
        <v>1468</v>
      </c>
    </row>
    <row r="15" spans="1:13" ht="13.2" x14ac:dyDescent="0.25">
      <c r="A15" s="12" t="s">
        <v>24</v>
      </c>
      <c r="B15" s="5">
        <f>B7-SUM(B9:B14)</f>
        <v>8933</v>
      </c>
      <c r="C15" s="5">
        <f t="shared" ref="C15:E15" si="4">C7-SUM(C9:C14)</f>
        <v>7411</v>
      </c>
      <c r="D15" s="5">
        <f t="shared" si="4"/>
        <v>4830</v>
      </c>
      <c r="E15" s="5">
        <f t="shared" si="4"/>
        <v>13400</v>
      </c>
      <c r="G15" s="12" t="s">
        <v>24</v>
      </c>
      <c r="H15" s="5">
        <f>H7-SUM(H9:H14)</f>
        <v>13920</v>
      </c>
      <c r="I15" s="5">
        <f t="shared" ref="I15:K15" si="5">I7-SUM(I9:I14)</f>
        <v>16960</v>
      </c>
      <c r="J15" s="5">
        <f t="shared" si="5"/>
        <v>9675</v>
      </c>
      <c r="K15" s="5">
        <f t="shared" si="5"/>
        <v>19275</v>
      </c>
    </row>
    <row r="16" spans="1:13" ht="13.2" x14ac:dyDescent="0.25">
      <c r="A16" s="13" t="s">
        <v>25</v>
      </c>
      <c r="B16" s="7">
        <v>785</v>
      </c>
      <c r="C16" s="7">
        <v>-67</v>
      </c>
      <c r="D16" s="7">
        <v>591</v>
      </c>
      <c r="E16" s="7">
        <v>2589</v>
      </c>
      <c r="G16" s="13" t="s">
        <v>25</v>
      </c>
      <c r="H16" s="7">
        <v>3444</v>
      </c>
      <c r="I16" s="7">
        <v>2600</v>
      </c>
      <c r="J16" s="7">
        <v>4264</v>
      </c>
      <c r="K16" s="7">
        <v>1549</v>
      </c>
    </row>
    <row r="17" spans="1:13" ht="13.2" x14ac:dyDescent="0.25">
      <c r="A17" s="13" t="s">
        <v>28</v>
      </c>
      <c r="B17" s="7">
        <v>0</v>
      </c>
      <c r="C17" s="7">
        <v>0</v>
      </c>
      <c r="D17" s="7">
        <v>0</v>
      </c>
      <c r="E17" s="7">
        <v>0</v>
      </c>
      <c r="G17" s="13" t="s">
        <v>28</v>
      </c>
      <c r="H17" s="7">
        <v>0</v>
      </c>
      <c r="I17" s="7">
        <v>0</v>
      </c>
      <c r="J17" s="7">
        <v>0</v>
      </c>
      <c r="K17" s="7">
        <v>0</v>
      </c>
    </row>
    <row r="18" spans="1:13" ht="13.2" x14ac:dyDescent="0.25">
      <c r="A18" s="13" t="s">
        <v>29</v>
      </c>
      <c r="B18" s="7">
        <v>-91</v>
      </c>
      <c r="C18" s="7">
        <v>-226</v>
      </c>
      <c r="D18" s="7">
        <v>-199</v>
      </c>
      <c r="E18" s="7">
        <v>71</v>
      </c>
      <c r="G18" s="13" t="s">
        <v>29</v>
      </c>
      <c r="H18" s="7">
        <v>-1721</v>
      </c>
      <c r="I18" s="7">
        <v>-1204</v>
      </c>
      <c r="J18" s="7">
        <v>-2272</v>
      </c>
      <c r="K18" s="7">
        <v>-698</v>
      </c>
    </row>
    <row r="19" spans="1:13" ht="13.2" x14ac:dyDescent="0.25">
      <c r="A19" s="12" t="s">
        <v>30</v>
      </c>
      <c r="B19" s="5">
        <f t="shared" ref="B19:E19" si="6">SUM(B15:B18)</f>
        <v>9627</v>
      </c>
      <c r="C19" s="5">
        <f t="shared" si="6"/>
        <v>7118</v>
      </c>
      <c r="D19" s="5">
        <f t="shared" si="6"/>
        <v>5222</v>
      </c>
      <c r="E19" s="5">
        <f t="shared" si="6"/>
        <v>16060</v>
      </c>
      <c r="G19" s="12" t="s">
        <v>30</v>
      </c>
      <c r="H19" s="5">
        <f t="shared" ref="H19:K19" si="7">SUM(H15:H18)</f>
        <v>15643</v>
      </c>
      <c r="I19" s="5">
        <f t="shared" si="7"/>
        <v>18356</v>
      </c>
      <c r="J19" s="5">
        <f t="shared" si="7"/>
        <v>11667</v>
      </c>
      <c r="K19" s="5">
        <f t="shared" si="7"/>
        <v>20126</v>
      </c>
    </row>
    <row r="20" spans="1:13" ht="13.2" x14ac:dyDescent="0.25">
      <c r="A20" s="13" t="s">
        <v>33</v>
      </c>
      <c r="B20" s="7">
        <v>2530</v>
      </c>
      <c r="C20" s="7">
        <v>2140</v>
      </c>
      <c r="D20" s="7">
        <v>1365</v>
      </c>
      <c r="E20" s="7">
        <v>3597</v>
      </c>
      <c r="G20" s="13" t="s">
        <v>33</v>
      </c>
      <c r="H20" s="7">
        <v>3489</v>
      </c>
      <c r="I20" s="7">
        <v>4326</v>
      </c>
      <c r="J20" s="7">
        <v>2843</v>
      </c>
      <c r="K20" s="7">
        <v>4698</v>
      </c>
    </row>
    <row r="21" spans="1:13" ht="13.2" x14ac:dyDescent="0.25">
      <c r="A21" s="12" t="s">
        <v>34</v>
      </c>
      <c r="B21" s="5">
        <f t="shared" ref="B21:E21" si="8">B19-B20</f>
        <v>7097</v>
      </c>
      <c r="C21" s="5">
        <f t="shared" si="8"/>
        <v>4978</v>
      </c>
      <c r="D21" s="5">
        <f t="shared" si="8"/>
        <v>3857</v>
      </c>
      <c r="E21" s="5">
        <f t="shared" si="8"/>
        <v>12463</v>
      </c>
      <c r="G21" s="12" t="s">
        <v>34</v>
      </c>
      <c r="H21" s="5">
        <f t="shared" ref="H21:K21" si="9">H19-H20</f>
        <v>12154</v>
      </c>
      <c r="I21" s="5">
        <f t="shared" si="9"/>
        <v>14030</v>
      </c>
      <c r="J21" s="5">
        <f t="shared" si="9"/>
        <v>8824</v>
      </c>
      <c r="K21" s="5">
        <f t="shared" si="9"/>
        <v>15428</v>
      </c>
    </row>
    <row r="22" spans="1:13" ht="13.2" x14ac:dyDescent="0.25">
      <c r="A22" s="13" t="s">
        <v>35</v>
      </c>
      <c r="B22" s="7">
        <v>-90</v>
      </c>
      <c r="C22" s="7">
        <v>-107</v>
      </c>
      <c r="D22" s="7">
        <v>-82</v>
      </c>
      <c r="E22" s="7">
        <v>-81</v>
      </c>
      <c r="G22" s="13" t="s">
        <v>35</v>
      </c>
      <c r="H22" s="7">
        <v>-17</v>
      </c>
      <c r="I22" s="7">
        <v>-143</v>
      </c>
      <c r="J22" s="7">
        <v>43</v>
      </c>
      <c r="K22" s="7">
        <v>-46</v>
      </c>
    </row>
    <row r="23" spans="1:13" ht="13.2" x14ac:dyDescent="0.25">
      <c r="A23" s="13" t="s">
        <v>36</v>
      </c>
      <c r="B23" s="7">
        <v>0</v>
      </c>
      <c r="C23" s="7">
        <v>0</v>
      </c>
      <c r="D23" s="7">
        <v>0</v>
      </c>
      <c r="E23" s="7">
        <v>0</v>
      </c>
      <c r="G23" s="13" t="s">
        <v>36</v>
      </c>
      <c r="H23" s="7">
        <v>0</v>
      </c>
      <c r="I23" s="7">
        <v>0</v>
      </c>
      <c r="J23" s="7">
        <v>0</v>
      </c>
      <c r="K23" s="7">
        <v>0</v>
      </c>
    </row>
    <row r="24" spans="1:13" ht="13.2" x14ac:dyDescent="0.25">
      <c r="A24" s="13" t="s">
        <v>37</v>
      </c>
      <c r="B24" s="7">
        <v>0</v>
      </c>
      <c r="C24" s="7">
        <v>0</v>
      </c>
      <c r="D24" s="7">
        <v>0</v>
      </c>
      <c r="E24" s="7">
        <v>0</v>
      </c>
      <c r="G24" s="13" t="s">
        <v>37</v>
      </c>
      <c r="H24" s="7">
        <v>0</v>
      </c>
      <c r="I24" s="7">
        <v>0</v>
      </c>
      <c r="J24" s="7">
        <v>0</v>
      </c>
      <c r="K24" s="7">
        <v>0</v>
      </c>
    </row>
    <row r="25" spans="1:13" ht="13.2" x14ac:dyDescent="0.25">
      <c r="A25" s="12" t="s">
        <v>40</v>
      </c>
      <c r="B25" s="5">
        <f t="shared" ref="B25:E25" si="10">SUM(B21:B24)</f>
        <v>7007</v>
      </c>
      <c r="C25" s="5">
        <f t="shared" si="10"/>
        <v>4871</v>
      </c>
      <c r="D25" s="5">
        <f t="shared" si="10"/>
        <v>3775</v>
      </c>
      <c r="E25" s="5">
        <f t="shared" si="10"/>
        <v>12382</v>
      </c>
      <c r="G25" s="12" t="s">
        <v>40</v>
      </c>
      <c r="H25" s="5">
        <f t="shared" ref="H25:K25" si="11">SUM(H21:H24)</f>
        <v>12137</v>
      </c>
      <c r="I25" s="5">
        <f t="shared" si="11"/>
        <v>13887</v>
      </c>
      <c r="J25" s="5">
        <f t="shared" si="11"/>
        <v>8867</v>
      </c>
      <c r="K25" s="5">
        <f t="shared" si="11"/>
        <v>15382</v>
      </c>
    </row>
    <row r="26" spans="1:13" ht="13.2" x14ac:dyDescent="0.25">
      <c r="A26" s="13" t="s">
        <v>41</v>
      </c>
      <c r="B26" s="7">
        <v>-33</v>
      </c>
      <c r="C26" s="7">
        <v>44</v>
      </c>
      <c r="D26" s="7">
        <v>0</v>
      </c>
      <c r="E26" s="7">
        <v>0</v>
      </c>
      <c r="G26" s="13" t="s">
        <v>41</v>
      </c>
      <c r="H26" s="7">
        <v>0</v>
      </c>
      <c r="I26" s="7">
        <v>0</v>
      </c>
      <c r="J26" s="7">
        <v>0</v>
      </c>
      <c r="K26" s="7">
        <v>0</v>
      </c>
    </row>
    <row r="27" spans="1:13" ht="13.2" x14ac:dyDescent="0.25">
      <c r="A27" s="12" t="s">
        <v>42</v>
      </c>
      <c r="B27" s="5">
        <f t="shared" ref="B27:E27" si="12">SUM(B25:B26)</f>
        <v>6974</v>
      </c>
      <c r="C27" s="5">
        <f t="shared" si="12"/>
        <v>4915</v>
      </c>
      <c r="D27" s="5">
        <f t="shared" si="12"/>
        <v>3775</v>
      </c>
      <c r="E27" s="5">
        <f t="shared" si="12"/>
        <v>12382</v>
      </c>
      <c r="G27" s="12" t="s">
        <v>42</v>
      </c>
      <c r="H27" s="5">
        <f>SUM(H25:H26)</f>
        <v>12137</v>
      </c>
      <c r="I27" s="5">
        <f t="shared" ref="I27:K27" si="13">SUM(I25:I26)</f>
        <v>13887</v>
      </c>
      <c r="J27" s="5">
        <f t="shared" si="13"/>
        <v>8867</v>
      </c>
      <c r="K27" s="5">
        <f t="shared" si="13"/>
        <v>15382</v>
      </c>
      <c r="M27" s="35"/>
    </row>
    <row r="28" spans="1:13" ht="13.2" x14ac:dyDescent="0.25">
      <c r="A28" s="13" t="s">
        <v>45</v>
      </c>
      <c r="B28" s="7">
        <v>0</v>
      </c>
      <c r="C28" s="7">
        <v>0</v>
      </c>
      <c r="D28" s="7">
        <v>0</v>
      </c>
      <c r="E28" s="7">
        <v>0</v>
      </c>
      <c r="G28" s="13" t="s">
        <v>45</v>
      </c>
      <c r="H28" s="7">
        <v>-310</v>
      </c>
      <c r="I28" s="7">
        <v>-541</v>
      </c>
      <c r="J28" s="7">
        <v>-533</v>
      </c>
      <c r="K28" s="7">
        <v>-539</v>
      </c>
    </row>
    <row r="29" spans="1:13" ht="13.2" x14ac:dyDescent="0.25">
      <c r="A29" s="12" t="s">
        <v>46</v>
      </c>
      <c r="B29" s="5">
        <f>SUM(B27:B28)</f>
        <v>6974</v>
      </c>
      <c r="C29" s="5">
        <f t="shared" ref="C29:E29" si="14">SUM(C27:C28)</f>
        <v>4915</v>
      </c>
      <c r="D29" s="5">
        <f t="shared" si="14"/>
        <v>3775</v>
      </c>
      <c r="E29" s="5">
        <f t="shared" si="14"/>
        <v>12382</v>
      </c>
      <c r="G29" s="12" t="s">
        <v>46</v>
      </c>
      <c r="H29" s="5">
        <f>SUM(H27:H28)</f>
        <v>11827</v>
      </c>
      <c r="I29" s="5">
        <f t="shared" ref="I29:K29" si="15">SUM(I27:I28)</f>
        <v>13346</v>
      </c>
      <c r="J29" s="5">
        <f t="shared" si="15"/>
        <v>8334</v>
      </c>
      <c r="K29" s="5">
        <f t="shared" si="15"/>
        <v>14843</v>
      </c>
    </row>
    <row r="30" spans="1:13" ht="13.2" x14ac:dyDescent="0.25">
      <c r="A30" s="13" t="s">
        <v>47</v>
      </c>
      <c r="B30" s="7">
        <v>0</v>
      </c>
      <c r="C30" s="7">
        <v>0</v>
      </c>
      <c r="D30" s="7">
        <v>0</v>
      </c>
      <c r="E30" s="7">
        <v>0</v>
      </c>
      <c r="G30" s="13" t="s">
        <v>47</v>
      </c>
      <c r="H30" s="7">
        <v>0</v>
      </c>
      <c r="I30" s="7">
        <v>0</v>
      </c>
      <c r="J30" s="7">
        <v>-1</v>
      </c>
      <c r="K30" s="7">
        <v>0</v>
      </c>
    </row>
    <row r="31" spans="1:13" ht="13.2" x14ac:dyDescent="0.25">
      <c r="A31" s="13" t="s">
        <v>50</v>
      </c>
      <c r="B31" s="14">
        <f t="shared" ref="B31:E31" si="16">SUM(B29:B30)</f>
        <v>6974</v>
      </c>
      <c r="C31" s="14">
        <f t="shared" si="16"/>
        <v>4915</v>
      </c>
      <c r="D31" s="14">
        <f>SUM(D29:D30)</f>
        <v>3775</v>
      </c>
      <c r="E31" s="14">
        <f t="shared" si="16"/>
        <v>12382</v>
      </c>
      <c r="G31" s="13" t="s">
        <v>50</v>
      </c>
      <c r="H31" s="14">
        <f t="shared" ref="H31:K31" si="17">SUM(H29:H30)</f>
        <v>11827</v>
      </c>
      <c r="I31" s="14">
        <f t="shared" si="17"/>
        <v>13346</v>
      </c>
      <c r="J31" s="14">
        <f t="shared" si="17"/>
        <v>8333</v>
      </c>
      <c r="K31" s="14">
        <f t="shared" si="17"/>
        <v>14843</v>
      </c>
    </row>
    <row r="32" spans="1:13" ht="13.2" x14ac:dyDescent="0.25">
      <c r="A32" s="13" t="s">
        <v>51</v>
      </c>
      <c r="B32" s="7">
        <v>657.6</v>
      </c>
      <c r="C32" s="7">
        <v>658.12</v>
      </c>
      <c r="D32" s="7">
        <v>658.86</v>
      </c>
      <c r="E32" s="7">
        <v>659.68</v>
      </c>
      <c r="G32" s="13" t="s">
        <v>51</v>
      </c>
      <c r="H32" s="7">
        <v>501.3</v>
      </c>
      <c r="I32" s="7">
        <v>501.3</v>
      </c>
      <c r="J32" s="7">
        <v>501.3</v>
      </c>
      <c r="K32" s="7">
        <v>501.3</v>
      </c>
    </row>
    <row r="33" spans="1:13" ht="13.2" x14ac:dyDescent="0.25">
      <c r="A33" s="4" t="s">
        <v>52</v>
      </c>
      <c r="B33" s="15">
        <f>B31/B32</f>
        <v>10.605231143552311</v>
      </c>
      <c r="C33" s="15">
        <f t="shared" ref="C33:E33" si="18">C31/C32</f>
        <v>7.4682428736400652</v>
      </c>
      <c r="D33" s="15">
        <f t="shared" si="18"/>
        <v>5.7295935403575875</v>
      </c>
      <c r="E33" s="15">
        <f t="shared" si="18"/>
        <v>18.769706524375458</v>
      </c>
      <c r="G33" s="4" t="s">
        <v>52</v>
      </c>
      <c r="H33" s="15">
        <v>23.59</v>
      </c>
      <c r="I33" s="15">
        <v>26.62</v>
      </c>
      <c r="J33" s="15">
        <v>16.62</v>
      </c>
      <c r="K33" s="15">
        <v>29.61</v>
      </c>
    </row>
    <row r="34" spans="1:13" ht="13.2" x14ac:dyDescent="0.25">
      <c r="A34" s="13" t="s">
        <v>55</v>
      </c>
      <c r="B34" s="7">
        <v>3.5</v>
      </c>
      <c r="C34" s="7">
        <v>2.5</v>
      </c>
      <c r="D34" s="7">
        <v>1.9</v>
      </c>
      <c r="E34" s="7">
        <v>5.8</v>
      </c>
      <c r="G34" s="13" t="s">
        <v>55</v>
      </c>
      <c r="H34" s="7">
        <v>4.8600000000000003</v>
      </c>
      <c r="I34" s="7">
        <v>4.8600000000000003</v>
      </c>
      <c r="J34" s="7">
        <v>4.8600000000000003</v>
      </c>
      <c r="K34" s="7">
        <v>7.56</v>
      </c>
    </row>
    <row r="35" spans="1:13" ht="13.2" x14ac:dyDescent="0.25">
      <c r="A35" s="13" t="s">
        <v>56</v>
      </c>
      <c r="B35" s="7">
        <v>10.58</v>
      </c>
      <c r="C35" s="7">
        <v>7.53</v>
      </c>
      <c r="D35" s="7">
        <v>6.42</v>
      </c>
      <c r="E35" s="7">
        <v>18.989999999999998</v>
      </c>
      <c r="G35" s="13" t="s">
        <v>56</v>
      </c>
      <c r="H35" s="7">
        <v>30</v>
      </c>
      <c r="I35" s="7">
        <v>29.77</v>
      </c>
      <c r="J35" s="7">
        <v>19.63</v>
      </c>
      <c r="K35" s="7">
        <v>33.03</v>
      </c>
    </row>
    <row r="36" spans="1:13" ht="13.2" x14ac:dyDescent="0.25">
      <c r="A36" s="16"/>
    </row>
    <row r="37" spans="1:13" ht="13.2" x14ac:dyDescent="0.25">
      <c r="A37" s="1" t="s">
        <v>57</v>
      </c>
      <c r="B37" s="1"/>
      <c r="C37" s="1"/>
      <c r="D37" s="1"/>
      <c r="E37" s="1"/>
      <c r="G37" s="1" t="s">
        <v>58</v>
      </c>
      <c r="H37" s="1"/>
      <c r="I37" s="1"/>
      <c r="J37" s="1"/>
      <c r="K37" s="1"/>
    </row>
    <row r="38" spans="1:13" ht="13.2" x14ac:dyDescent="0.25">
      <c r="A38" s="3" t="s">
        <v>3</v>
      </c>
      <c r="B38" s="1">
        <v>2018</v>
      </c>
      <c r="C38" s="1">
        <v>2019</v>
      </c>
      <c r="D38" s="1">
        <v>2020</v>
      </c>
      <c r="E38" s="1">
        <v>2021</v>
      </c>
      <c r="G38" s="3" t="s">
        <v>3</v>
      </c>
      <c r="H38" s="1">
        <v>2018</v>
      </c>
      <c r="I38" s="1">
        <v>2019</v>
      </c>
      <c r="J38" s="1">
        <v>2020</v>
      </c>
      <c r="K38" s="1">
        <v>2021</v>
      </c>
      <c r="M38" s="34"/>
    </row>
    <row r="39" spans="1:13" ht="13.2" x14ac:dyDescent="0.25">
      <c r="A39" s="12" t="s">
        <v>61</v>
      </c>
      <c r="B39" s="17">
        <f t="shared" ref="B39:E39" si="19">B40+B44+B46+B47+B48</f>
        <v>84736</v>
      </c>
      <c r="C39" s="17">
        <f t="shared" si="19"/>
        <v>90630</v>
      </c>
      <c r="D39" s="17">
        <f t="shared" si="19"/>
        <v>81807</v>
      </c>
      <c r="E39" s="17">
        <f t="shared" si="19"/>
        <v>86173</v>
      </c>
      <c r="G39" s="12" t="s">
        <v>61</v>
      </c>
      <c r="H39" s="17">
        <f t="shared" ref="H39:K39" si="20">H40+H44+H46+H47+H48</f>
        <v>183536</v>
      </c>
      <c r="I39" s="17">
        <f t="shared" si="20"/>
        <v>187463</v>
      </c>
      <c r="J39" s="17">
        <f t="shared" si="20"/>
        <v>194944</v>
      </c>
      <c r="K39" s="17">
        <f t="shared" si="20"/>
        <v>200347</v>
      </c>
    </row>
    <row r="40" spans="1:13" ht="13.2" x14ac:dyDescent="0.25">
      <c r="A40" s="13" t="s">
        <v>62</v>
      </c>
      <c r="B40" s="18">
        <f t="shared" ref="B40:D40" si="21">SUM(B41:B43)</f>
        <v>17654</v>
      </c>
      <c r="C40" s="18">
        <f t="shared" si="21"/>
        <v>17991</v>
      </c>
      <c r="D40" s="18">
        <f t="shared" si="21"/>
        <v>18645</v>
      </c>
      <c r="E40" s="18">
        <f>SUM(E41:E43)</f>
        <v>21809</v>
      </c>
      <c r="G40" s="13" t="s">
        <v>62</v>
      </c>
      <c r="H40" s="18">
        <f t="shared" ref="H40:K40" si="22">SUM(H41:H43)</f>
        <v>57604</v>
      </c>
      <c r="I40" s="18">
        <f t="shared" si="22"/>
        <v>54908</v>
      </c>
      <c r="J40" s="18">
        <f t="shared" si="22"/>
        <v>68305</v>
      </c>
      <c r="K40" s="18">
        <f t="shared" si="22"/>
        <v>74839</v>
      </c>
    </row>
    <row r="41" spans="1:13" ht="13.2" x14ac:dyDescent="0.25">
      <c r="A41" s="13" t="s">
        <v>63</v>
      </c>
      <c r="B41" s="19">
        <v>0</v>
      </c>
      <c r="C41" s="19">
        <v>0</v>
      </c>
      <c r="D41" s="19">
        <v>0</v>
      </c>
      <c r="E41" s="19">
        <v>0</v>
      </c>
      <c r="G41" s="13" t="s">
        <v>63</v>
      </c>
      <c r="H41" s="19">
        <v>0</v>
      </c>
      <c r="I41" s="19">
        <v>0</v>
      </c>
      <c r="J41" s="19">
        <v>0</v>
      </c>
      <c r="K41" s="19">
        <v>0</v>
      </c>
      <c r="M41" s="36"/>
    </row>
    <row r="42" spans="1:13" ht="13.2" x14ac:dyDescent="0.25">
      <c r="A42" s="13" t="s">
        <v>66</v>
      </c>
      <c r="B42" s="19">
        <v>10979</v>
      </c>
      <c r="C42" s="19">
        <v>12036</v>
      </c>
      <c r="D42" s="19">
        <v>13537</v>
      </c>
      <c r="E42" s="19">
        <v>16009</v>
      </c>
      <c r="G42" s="13" t="s">
        <v>66</v>
      </c>
      <c r="H42" s="19">
        <v>28938</v>
      </c>
      <c r="I42" s="19">
        <v>25923</v>
      </c>
      <c r="J42" s="19">
        <v>33909</v>
      </c>
      <c r="K42" s="19">
        <v>39723</v>
      </c>
    </row>
    <row r="43" spans="1:13" ht="13.2" x14ac:dyDescent="0.25">
      <c r="A43" s="13" t="s">
        <v>67</v>
      </c>
      <c r="B43" s="19">
        <v>6675</v>
      </c>
      <c r="C43" s="19">
        <v>5955</v>
      </c>
      <c r="D43" s="19">
        <v>5108</v>
      </c>
      <c r="E43" s="19">
        <v>5800</v>
      </c>
      <c r="G43" s="13" t="s">
        <v>67</v>
      </c>
      <c r="H43" s="19">
        <v>28666</v>
      </c>
      <c r="I43" s="19">
        <v>28985</v>
      </c>
      <c r="J43" s="19">
        <v>34396</v>
      </c>
      <c r="K43" s="19">
        <v>35116</v>
      </c>
    </row>
    <row r="44" spans="1:13" ht="13.2" x14ac:dyDescent="0.25">
      <c r="A44" s="13" t="s">
        <v>68</v>
      </c>
      <c r="B44" s="19">
        <v>42624</v>
      </c>
      <c r="C44" s="19">
        <v>45134</v>
      </c>
      <c r="D44" s="19">
        <v>39156</v>
      </c>
      <c r="E44" s="19">
        <v>39495</v>
      </c>
      <c r="G44" s="13" t="s">
        <v>68</v>
      </c>
      <c r="H44" s="19">
        <v>80186</v>
      </c>
      <c r="I44" s="19">
        <v>85018</v>
      </c>
      <c r="J44" s="19">
        <v>82816</v>
      </c>
      <c r="K44" s="19">
        <v>81110</v>
      </c>
    </row>
    <row r="45" spans="1:13" ht="13.2" x14ac:dyDescent="0.25">
      <c r="A45" s="13" t="s">
        <v>69</v>
      </c>
      <c r="B45" s="19">
        <v>41246</v>
      </c>
      <c r="C45" s="19">
        <v>43925</v>
      </c>
      <c r="D45" s="19">
        <v>38550</v>
      </c>
      <c r="E45" s="19">
        <v>37966</v>
      </c>
      <c r="G45" s="13" t="s">
        <v>69</v>
      </c>
      <c r="H45" s="19">
        <v>17888</v>
      </c>
      <c r="I45" s="19">
        <v>17941</v>
      </c>
      <c r="J45" s="19">
        <v>16243</v>
      </c>
      <c r="K45" s="19">
        <v>15521</v>
      </c>
    </row>
    <row r="46" spans="1:13" ht="13.2" x14ac:dyDescent="0.25">
      <c r="A46" s="13" t="s">
        <v>70</v>
      </c>
      <c r="B46" s="19">
        <v>14248</v>
      </c>
      <c r="C46" s="19">
        <v>15891</v>
      </c>
      <c r="D46" s="19">
        <v>14896</v>
      </c>
      <c r="E46" s="19">
        <v>15928</v>
      </c>
      <c r="G46" s="13" t="s">
        <v>70</v>
      </c>
      <c r="H46" s="19">
        <v>45745</v>
      </c>
      <c r="I46" s="19">
        <v>46742</v>
      </c>
      <c r="J46" s="19">
        <v>43823</v>
      </c>
      <c r="K46" s="19">
        <v>43725</v>
      </c>
    </row>
    <row r="47" spans="1:13" ht="13.2" x14ac:dyDescent="0.25">
      <c r="A47" s="13" t="s">
        <v>71</v>
      </c>
      <c r="B47" s="19">
        <v>0</v>
      </c>
      <c r="C47" s="19">
        <v>0</v>
      </c>
      <c r="D47" s="19">
        <v>0</v>
      </c>
      <c r="E47" s="19">
        <v>0</v>
      </c>
      <c r="G47" s="13" t="s">
        <v>71</v>
      </c>
      <c r="H47" s="19">
        <v>0</v>
      </c>
      <c r="I47" s="19">
        <v>0</v>
      </c>
      <c r="J47" s="19">
        <v>0</v>
      </c>
      <c r="K47" s="19">
        <v>0</v>
      </c>
    </row>
    <row r="48" spans="1:13" ht="13.2" x14ac:dyDescent="0.25">
      <c r="A48" s="13" t="s">
        <v>72</v>
      </c>
      <c r="B48" s="19">
        <v>10210</v>
      </c>
      <c r="C48" s="19">
        <v>11614</v>
      </c>
      <c r="D48" s="19">
        <v>9110</v>
      </c>
      <c r="E48" s="19">
        <v>8941</v>
      </c>
      <c r="G48" s="13" t="s">
        <v>72</v>
      </c>
      <c r="H48" s="19">
        <v>1</v>
      </c>
      <c r="I48" s="19">
        <v>795</v>
      </c>
      <c r="J48" s="19">
        <v>0</v>
      </c>
      <c r="K48" s="19">
        <v>673</v>
      </c>
    </row>
    <row r="49" spans="1:11" ht="13.2" x14ac:dyDescent="0.25">
      <c r="A49" s="12" t="s">
        <v>73</v>
      </c>
      <c r="B49" s="17">
        <f>B50+SUM(B53:B58)+B39</f>
        <v>208938</v>
      </c>
      <c r="C49" s="17">
        <f t="shared" ref="C49:D49" si="23">C50+SUM(C53:C58)+C39</f>
        <v>228034</v>
      </c>
      <c r="D49" s="17">
        <f t="shared" si="23"/>
        <v>216658</v>
      </c>
      <c r="E49" s="17">
        <f>E50+SUM(E53:E58)+E39</f>
        <v>229527</v>
      </c>
      <c r="G49" s="12" t="s">
        <v>73</v>
      </c>
      <c r="H49" s="17">
        <f t="shared" ref="H49:K49" si="24">H50+SUM(H53:H58)+H39</f>
        <v>458156</v>
      </c>
      <c r="I49" s="17">
        <f t="shared" si="24"/>
        <v>488071</v>
      </c>
      <c r="J49" s="17">
        <f t="shared" si="24"/>
        <v>497114</v>
      </c>
      <c r="K49" s="17">
        <f t="shared" si="24"/>
        <v>528609</v>
      </c>
    </row>
    <row r="50" spans="1:11" ht="13.2" x14ac:dyDescent="0.25">
      <c r="A50" s="13" t="s">
        <v>74</v>
      </c>
      <c r="B50" s="18">
        <f>SUM(B51:B52)</f>
        <v>58060</v>
      </c>
      <c r="C50" s="18">
        <f t="shared" ref="C50:E50" si="25">SUM(C51:C52)</f>
        <v>65854</v>
      </c>
      <c r="D50" s="18">
        <f t="shared" si="25"/>
        <v>63845</v>
      </c>
      <c r="E50" s="18">
        <f t="shared" si="25"/>
        <v>67090</v>
      </c>
      <c r="G50" s="13" t="s">
        <v>74</v>
      </c>
      <c r="H50" s="19">
        <v>101175</v>
      </c>
      <c r="I50" s="19">
        <v>115090</v>
      </c>
      <c r="J50" s="19">
        <v>114570</v>
      </c>
      <c r="K50" s="19">
        <v>123394</v>
      </c>
    </row>
    <row r="51" spans="1:11" ht="13.2" x14ac:dyDescent="0.25">
      <c r="A51" s="13" t="s">
        <v>75</v>
      </c>
      <c r="B51" s="19">
        <v>101155</v>
      </c>
      <c r="C51" s="19">
        <v>110615</v>
      </c>
      <c r="D51" s="19">
        <v>111111</v>
      </c>
      <c r="E51" s="19">
        <v>117607</v>
      </c>
      <c r="G51" s="13" t="s">
        <v>75</v>
      </c>
      <c r="H51" s="19">
        <v>165306</v>
      </c>
      <c r="I51" s="19">
        <v>247528</v>
      </c>
      <c r="J51" s="19">
        <v>254255</v>
      </c>
      <c r="K51" s="19">
        <v>275328</v>
      </c>
    </row>
    <row r="52" spans="1:11" ht="13.2" x14ac:dyDescent="0.25">
      <c r="A52" s="13" t="s">
        <v>76</v>
      </c>
      <c r="B52" s="19">
        <v>-43095</v>
      </c>
      <c r="C52" s="19">
        <v>-44761</v>
      </c>
      <c r="D52" s="19">
        <v>-47266</v>
      </c>
      <c r="E52" s="19">
        <v>-50517</v>
      </c>
      <c r="G52" s="13" t="s">
        <v>76</v>
      </c>
      <c r="H52" s="19">
        <v>-107675</v>
      </c>
      <c r="I52" s="19">
        <v>-132437</v>
      </c>
      <c r="J52" s="19">
        <v>-139686</v>
      </c>
      <c r="K52" s="19">
        <v>-151933</v>
      </c>
    </row>
    <row r="53" spans="1:11" ht="13.2" x14ac:dyDescent="0.25">
      <c r="A53" s="13" t="s">
        <v>77</v>
      </c>
      <c r="B53" s="19">
        <v>380</v>
      </c>
      <c r="C53" s="19">
        <v>380</v>
      </c>
      <c r="D53" s="19">
        <v>379</v>
      </c>
      <c r="E53" s="19">
        <v>379</v>
      </c>
      <c r="G53" s="13" t="s">
        <v>77</v>
      </c>
      <c r="H53" s="19">
        <v>23317</v>
      </c>
      <c r="I53" s="19">
        <v>23247</v>
      </c>
      <c r="J53" s="19">
        <v>23318</v>
      </c>
      <c r="K53" s="19">
        <v>26174</v>
      </c>
    </row>
    <row r="54" spans="1:11" ht="13.2" x14ac:dyDescent="0.25">
      <c r="A54" s="13" t="s">
        <v>78</v>
      </c>
      <c r="B54" s="19">
        <v>10591</v>
      </c>
      <c r="C54" s="19">
        <v>11349</v>
      </c>
      <c r="D54" s="19">
        <v>11963</v>
      </c>
      <c r="E54" s="19">
        <v>12601</v>
      </c>
      <c r="G54" s="13" t="s">
        <v>78</v>
      </c>
      <c r="H54" s="19">
        <v>41296</v>
      </c>
      <c r="I54" s="19">
        <v>42967</v>
      </c>
      <c r="J54" s="19">
        <v>44650</v>
      </c>
      <c r="K54" s="19">
        <v>51515</v>
      </c>
    </row>
    <row r="55" spans="1:11" ht="13.2" x14ac:dyDescent="0.25">
      <c r="A55" s="13" t="s">
        <v>79</v>
      </c>
      <c r="B55" s="19">
        <v>4373</v>
      </c>
      <c r="C55" s="19">
        <v>5272</v>
      </c>
      <c r="D55" s="19">
        <v>6964</v>
      </c>
      <c r="E55" s="19">
        <v>8068</v>
      </c>
      <c r="G55" s="13" t="s">
        <v>79</v>
      </c>
      <c r="H55" s="19">
        <v>16925</v>
      </c>
      <c r="I55" s="19">
        <v>16162</v>
      </c>
      <c r="J55" s="19">
        <v>20337</v>
      </c>
      <c r="K55" s="19">
        <v>25302</v>
      </c>
    </row>
    <row r="56" spans="1:11" ht="13.2" x14ac:dyDescent="0.25">
      <c r="A56" s="13" t="s">
        <v>80</v>
      </c>
      <c r="B56" s="19">
        <v>48313</v>
      </c>
      <c r="C56" s="19">
        <v>51030</v>
      </c>
      <c r="D56" s="19">
        <v>48025</v>
      </c>
      <c r="E56" s="19">
        <v>51712</v>
      </c>
      <c r="G56" s="13" t="s">
        <v>80</v>
      </c>
      <c r="H56" s="19">
        <v>81776</v>
      </c>
      <c r="I56" s="19">
        <v>90036</v>
      </c>
      <c r="J56" s="19">
        <v>85808</v>
      </c>
      <c r="K56" s="19">
        <v>88484</v>
      </c>
    </row>
    <row r="57" spans="1:11" ht="13.2" x14ac:dyDescent="0.25">
      <c r="A57" s="13" t="s">
        <v>81</v>
      </c>
      <c r="B57" s="19">
        <v>2485</v>
      </c>
      <c r="C57" s="19">
        <v>3519</v>
      </c>
      <c r="D57" s="19">
        <v>3675</v>
      </c>
      <c r="E57" s="19">
        <v>3504</v>
      </c>
      <c r="G57" s="13" t="s">
        <v>81</v>
      </c>
      <c r="H57" s="19">
        <v>10131</v>
      </c>
      <c r="I57" s="19">
        <v>13106</v>
      </c>
      <c r="J57" s="19">
        <v>13487</v>
      </c>
      <c r="K57" s="19">
        <v>13393</v>
      </c>
    </row>
    <row r="58" spans="1:11" ht="13.2" x14ac:dyDescent="0.25">
      <c r="A58" s="13" t="s">
        <v>82</v>
      </c>
      <c r="B58" s="19">
        <v>0</v>
      </c>
      <c r="C58" s="19">
        <v>0</v>
      </c>
      <c r="D58" s="19">
        <v>0</v>
      </c>
      <c r="E58" s="19">
        <v>0</v>
      </c>
      <c r="G58" s="13" t="s">
        <v>82</v>
      </c>
      <c r="H58" s="19">
        <v>0</v>
      </c>
      <c r="I58" s="19">
        <v>0</v>
      </c>
      <c r="J58" s="19">
        <v>0</v>
      </c>
      <c r="K58" s="19">
        <v>0</v>
      </c>
    </row>
    <row r="59" spans="1:11" ht="13.2" x14ac:dyDescent="0.25">
      <c r="A59" s="12" t="s">
        <v>83</v>
      </c>
      <c r="B59" s="26">
        <f>SUM(B60:B65)</f>
        <v>75625</v>
      </c>
      <c r="C59" s="26">
        <f t="shared" ref="C59:E59" si="26">SUM(C60:C65)</f>
        <v>82625</v>
      </c>
      <c r="D59" s="17">
        <f t="shared" si="26"/>
        <v>71963</v>
      </c>
      <c r="E59" s="17">
        <f t="shared" si="26"/>
        <v>76466</v>
      </c>
      <c r="G59" s="12" t="s">
        <v>83</v>
      </c>
      <c r="H59" s="17">
        <f t="shared" ref="H59:K59" si="27">SUM(H60:H65)</f>
        <v>167968</v>
      </c>
      <c r="I59" s="17">
        <f t="shared" si="27"/>
        <v>167924</v>
      </c>
      <c r="J59" s="17">
        <f t="shared" si="27"/>
        <v>165410</v>
      </c>
      <c r="K59" s="17">
        <f t="shared" si="27"/>
        <v>164393</v>
      </c>
    </row>
    <row r="60" spans="1:11" ht="13.2" x14ac:dyDescent="0.25">
      <c r="A60" s="13" t="s">
        <v>84</v>
      </c>
      <c r="B60" s="19">
        <v>9669</v>
      </c>
      <c r="C60" s="19">
        <v>10182</v>
      </c>
      <c r="D60" s="19">
        <v>8644</v>
      </c>
      <c r="E60" s="19">
        <v>10932</v>
      </c>
      <c r="G60" s="13" t="s">
        <v>84</v>
      </c>
      <c r="H60" s="19">
        <v>23607</v>
      </c>
      <c r="I60" s="19">
        <v>22745</v>
      </c>
      <c r="J60" s="19">
        <v>22677</v>
      </c>
      <c r="K60" s="19">
        <v>23624</v>
      </c>
    </row>
    <row r="61" spans="1:11" ht="13.2" x14ac:dyDescent="0.25">
      <c r="A61" s="13" t="s">
        <v>85</v>
      </c>
      <c r="B61" s="19">
        <v>0</v>
      </c>
      <c r="C61" s="19">
        <v>0</v>
      </c>
      <c r="D61" s="19">
        <v>0</v>
      </c>
      <c r="E61" s="19">
        <v>0</v>
      </c>
      <c r="G61" s="13" t="s">
        <v>85</v>
      </c>
      <c r="H61" s="19">
        <v>0</v>
      </c>
      <c r="I61" s="19">
        <v>0</v>
      </c>
      <c r="J61" s="19">
        <v>0</v>
      </c>
      <c r="K61" s="19">
        <v>0</v>
      </c>
    </row>
    <row r="62" spans="1:11" ht="13.2" x14ac:dyDescent="0.25">
      <c r="A62" s="13" t="s">
        <v>86</v>
      </c>
      <c r="B62" s="19">
        <v>4214</v>
      </c>
      <c r="C62" s="19">
        <v>0</v>
      </c>
      <c r="D62" s="19">
        <v>0</v>
      </c>
      <c r="E62" s="19">
        <v>0</v>
      </c>
      <c r="G62" s="13" t="s">
        <v>86</v>
      </c>
      <c r="H62" s="19">
        <v>661</v>
      </c>
      <c r="I62" s="19">
        <v>691</v>
      </c>
      <c r="J62" s="19">
        <v>97</v>
      </c>
      <c r="K62" s="19">
        <v>638</v>
      </c>
    </row>
    <row r="63" spans="1:11" ht="13.2" x14ac:dyDescent="0.25">
      <c r="A63" s="13" t="s">
        <v>87</v>
      </c>
      <c r="B63" s="19">
        <v>2480</v>
      </c>
      <c r="C63" s="19">
        <v>2615</v>
      </c>
      <c r="D63" s="19">
        <v>550</v>
      </c>
      <c r="E63" s="19">
        <v>1374</v>
      </c>
      <c r="G63" s="13" t="s">
        <v>87</v>
      </c>
      <c r="H63" s="19">
        <v>0</v>
      </c>
      <c r="I63" s="19">
        <v>0</v>
      </c>
      <c r="J63" s="19">
        <v>0</v>
      </c>
      <c r="K63" s="19">
        <v>0</v>
      </c>
    </row>
    <row r="64" spans="1:11" ht="13.2" x14ac:dyDescent="0.25">
      <c r="A64" s="13" t="s">
        <v>88</v>
      </c>
      <c r="B64" s="19">
        <v>35699</v>
      </c>
      <c r="C64" s="19">
        <v>42329</v>
      </c>
      <c r="D64" s="19">
        <v>37843</v>
      </c>
      <c r="E64" s="19">
        <v>38601</v>
      </c>
      <c r="G64" s="13" t="s">
        <v>88</v>
      </c>
      <c r="H64" s="19">
        <v>89757</v>
      </c>
      <c r="I64" s="19">
        <v>86483</v>
      </c>
      <c r="J64" s="19">
        <v>87854</v>
      </c>
      <c r="K64" s="19">
        <v>76640</v>
      </c>
    </row>
    <row r="65" spans="1:11" ht="13.2" x14ac:dyDescent="0.25">
      <c r="A65" s="13" t="s">
        <v>89</v>
      </c>
      <c r="B65" s="19">
        <v>23563</v>
      </c>
      <c r="C65" s="19">
        <v>27499</v>
      </c>
      <c r="D65" s="19">
        <v>24926</v>
      </c>
      <c r="E65" s="19">
        <v>25559</v>
      </c>
      <c r="G65" s="13" t="s">
        <v>89</v>
      </c>
      <c r="H65" s="19">
        <v>53943</v>
      </c>
      <c r="I65" s="19">
        <v>58005</v>
      </c>
      <c r="J65" s="19">
        <v>54782</v>
      </c>
      <c r="K65" s="19">
        <v>63491</v>
      </c>
    </row>
    <row r="66" spans="1:11" ht="13.2" x14ac:dyDescent="0.25">
      <c r="A66" s="12" t="s">
        <v>90</v>
      </c>
      <c r="B66" s="17">
        <f>B67+B70+B71+B72+B59</f>
        <v>155852</v>
      </c>
      <c r="C66" s="17">
        <f t="shared" ref="C66:D66" si="28">C67+C70+C71+C72+C59</f>
        <v>168710</v>
      </c>
      <c r="D66" s="17">
        <f t="shared" si="28"/>
        <v>155767</v>
      </c>
      <c r="E66" s="17">
        <f>E67+E70+E71+E72+E59</f>
        <v>155161</v>
      </c>
      <c r="G66" s="12" t="s">
        <v>90</v>
      </c>
      <c r="H66" s="17">
        <f t="shared" ref="H66:K66" si="29">H67+H70+H71+H72+H59</f>
        <v>341039</v>
      </c>
      <c r="I66" s="17">
        <f t="shared" si="29"/>
        <v>368685</v>
      </c>
      <c r="J66" s="17">
        <f t="shared" si="29"/>
        <v>370065</v>
      </c>
      <c r="K66" s="17">
        <f t="shared" si="29"/>
        <v>384160</v>
      </c>
    </row>
    <row r="67" spans="1:11" ht="13.2" x14ac:dyDescent="0.25">
      <c r="A67" s="13" t="s">
        <v>91</v>
      </c>
      <c r="B67" s="18">
        <f t="shared" ref="B67:D67" si="30">SUM(B68:B69)</f>
        <v>63743</v>
      </c>
      <c r="C67" s="18">
        <f t="shared" si="30"/>
        <v>69700</v>
      </c>
      <c r="D67" s="18">
        <f t="shared" si="30"/>
        <v>66835</v>
      </c>
      <c r="E67" s="18">
        <f>SUM(E68:E69)</f>
        <v>61613</v>
      </c>
      <c r="G67" s="13" t="s">
        <v>91</v>
      </c>
      <c r="H67" s="18">
        <f t="shared" ref="H67:K67" si="31">SUM(H68:H69)</f>
        <v>101126</v>
      </c>
      <c r="I67" s="18">
        <f t="shared" si="31"/>
        <v>111927</v>
      </c>
      <c r="J67" s="18">
        <f t="shared" si="31"/>
        <v>112900</v>
      </c>
      <c r="K67" s="18">
        <f t="shared" si="31"/>
        <v>130743</v>
      </c>
    </row>
    <row r="68" spans="1:11" ht="13.2" x14ac:dyDescent="0.25">
      <c r="A68" s="13" t="s">
        <v>92</v>
      </c>
      <c r="B68" s="19">
        <v>63734</v>
      </c>
      <c r="C68" s="19">
        <v>67349</v>
      </c>
      <c r="D68" s="19">
        <v>64816</v>
      </c>
      <c r="E68" s="19">
        <v>60118</v>
      </c>
      <c r="G68" s="13" t="s">
        <v>92</v>
      </c>
      <c r="H68" s="19">
        <v>100727</v>
      </c>
      <c r="I68" s="19">
        <v>106719</v>
      </c>
      <c r="J68" s="19">
        <v>107781</v>
      </c>
      <c r="K68" s="19">
        <v>125606</v>
      </c>
    </row>
    <row r="69" spans="1:11" ht="13.2" x14ac:dyDescent="0.25">
      <c r="A69" s="13" t="s">
        <v>93</v>
      </c>
      <c r="B69" s="19">
        <v>9</v>
      </c>
      <c r="C69" s="19">
        <v>2351</v>
      </c>
      <c r="D69" s="19">
        <v>2019</v>
      </c>
      <c r="E69" s="19">
        <v>1495</v>
      </c>
      <c r="G69" s="13" t="s">
        <v>93</v>
      </c>
      <c r="H69" s="19">
        <v>399</v>
      </c>
      <c r="I69" s="19">
        <v>5208</v>
      </c>
      <c r="J69" s="19">
        <v>5119</v>
      </c>
      <c r="K69" s="19">
        <v>5137</v>
      </c>
    </row>
    <row r="70" spans="1:11" ht="13.2" x14ac:dyDescent="0.25">
      <c r="A70" s="13" t="s">
        <v>94</v>
      </c>
      <c r="B70" s="19">
        <v>1773</v>
      </c>
      <c r="C70" s="19">
        <v>632</v>
      </c>
      <c r="D70" s="19">
        <v>509</v>
      </c>
      <c r="E70" s="19">
        <v>1458</v>
      </c>
      <c r="G70" s="13" t="s">
        <v>94</v>
      </c>
      <c r="H70" s="19">
        <v>5030</v>
      </c>
      <c r="I70" s="19">
        <v>5007</v>
      </c>
      <c r="J70" s="19">
        <v>4890</v>
      </c>
      <c r="K70" s="19">
        <v>5131</v>
      </c>
    </row>
    <row r="71" spans="1:11" ht="13.2" x14ac:dyDescent="0.25">
      <c r="A71" s="13" t="s">
        <v>95</v>
      </c>
      <c r="B71" s="19">
        <v>529</v>
      </c>
      <c r="C71" s="19">
        <v>583</v>
      </c>
      <c r="D71" s="19">
        <v>629</v>
      </c>
      <c r="E71" s="19">
        <v>766</v>
      </c>
      <c r="G71" s="13" t="s">
        <v>95</v>
      </c>
      <c r="H71" s="19">
        <v>225</v>
      </c>
      <c r="I71" s="19">
        <v>1870</v>
      </c>
      <c r="J71" s="19">
        <v>1734</v>
      </c>
      <c r="K71" s="19">
        <v>1705</v>
      </c>
    </row>
    <row r="72" spans="1:11" ht="13.2" x14ac:dyDescent="0.25">
      <c r="A72" s="13" t="s">
        <v>96</v>
      </c>
      <c r="B72" s="19">
        <v>14182</v>
      </c>
      <c r="C72" s="19">
        <v>15170</v>
      </c>
      <c r="D72" s="19">
        <v>15831</v>
      </c>
      <c r="E72" s="19">
        <v>14858</v>
      </c>
      <c r="G72" s="13" t="s">
        <v>96</v>
      </c>
      <c r="H72" s="19">
        <v>66690</v>
      </c>
      <c r="I72" s="19">
        <v>81957</v>
      </c>
      <c r="J72" s="19">
        <v>85131</v>
      </c>
      <c r="K72" s="19">
        <v>82188</v>
      </c>
    </row>
    <row r="73" spans="1:11" ht="13.2" x14ac:dyDescent="0.25">
      <c r="A73" s="12" t="s">
        <v>97</v>
      </c>
      <c r="B73" s="17">
        <f>SUM(B74:B82)</f>
        <v>59418</v>
      </c>
      <c r="C73" s="17">
        <f>SUM(C74:C82)</f>
        <v>59324</v>
      </c>
      <c r="D73" s="17">
        <f>SUM(D74:D82)</f>
        <v>60891</v>
      </c>
      <c r="E73" s="21">
        <f>SUM(E74:E82)</f>
        <v>74366</v>
      </c>
      <c r="G73" s="12" t="s">
        <v>97</v>
      </c>
      <c r="H73" s="17">
        <f t="shared" ref="H73:K73" si="32">SUM(H74:H82)</f>
        <v>117117</v>
      </c>
      <c r="I73" s="17">
        <f t="shared" si="32"/>
        <v>121781</v>
      </c>
      <c r="J73" s="17">
        <f t="shared" si="32"/>
        <v>127049</v>
      </c>
      <c r="K73" s="17">
        <f t="shared" si="32"/>
        <v>144449</v>
      </c>
    </row>
    <row r="74" spans="1:11" ht="13.2" x14ac:dyDescent="0.25">
      <c r="A74" s="13" t="s">
        <v>98</v>
      </c>
      <c r="B74" s="19">
        <v>0</v>
      </c>
      <c r="C74" s="19">
        <v>0</v>
      </c>
      <c r="D74" s="19">
        <v>0</v>
      </c>
      <c r="E74" s="19">
        <v>0</v>
      </c>
      <c r="G74" s="13" t="s">
        <v>98</v>
      </c>
      <c r="H74" s="19">
        <v>0</v>
      </c>
      <c r="I74" s="19">
        <v>0</v>
      </c>
      <c r="J74" s="19">
        <v>0</v>
      </c>
      <c r="K74" s="19">
        <v>0</v>
      </c>
    </row>
    <row r="75" spans="1:11" ht="13.2" x14ac:dyDescent="0.25">
      <c r="A75" s="13" t="s">
        <v>99</v>
      </c>
      <c r="B75" s="19">
        <v>0</v>
      </c>
      <c r="C75" s="19">
        <v>0</v>
      </c>
      <c r="D75" s="19">
        <v>0</v>
      </c>
      <c r="E75" s="19">
        <v>0</v>
      </c>
      <c r="G75" s="13" t="s">
        <v>99</v>
      </c>
      <c r="H75" s="19">
        <v>0</v>
      </c>
      <c r="I75" s="19">
        <v>0</v>
      </c>
      <c r="J75" s="19">
        <v>0</v>
      </c>
      <c r="K75" s="19">
        <v>0</v>
      </c>
    </row>
    <row r="76" spans="1:11" ht="13.2" x14ac:dyDescent="0.25">
      <c r="A76" s="13" t="s">
        <v>100</v>
      </c>
      <c r="B76" s="19">
        <v>658</v>
      </c>
      <c r="C76" s="19">
        <v>659</v>
      </c>
      <c r="D76" s="19">
        <v>660</v>
      </c>
      <c r="E76" s="19">
        <v>661</v>
      </c>
      <c r="G76" s="13" t="s">
        <v>100</v>
      </c>
      <c r="H76" s="19">
        <v>1283</v>
      </c>
      <c r="I76" s="19">
        <v>1283</v>
      </c>
      <c r="J76" s="19">
        <v>1283</v>
      </c>
      <c r="K76" s="19">
        <v>1283</v>
      </c>
    </row>
    <row r="77" spans="1:11" ht="13.2" x14ac:dyDescent="0.25">
      <c r="A77" s="13" t="s">
        <v>101</v>
      </c>
      <c r="B77" s="19">
        <v>2118</v>
      </c>
      <c r="C77" s="19">
        <v>0</v>
      </c>
      <c r="D77" s="19">
        <v>0</v>
      </c>
      <c r="E77" s="19">
        <v>0</v>
      </c>
      <c r="G77" s="13" t="s">
        <v>101</v>
      </c>
      <c r="H77" s="19">
        <v>14551</v>
      </c>
      <c r="I77" s="19">
        <v>14551</v>
      </c>
      <c r="J77" s="19">
        <v>14551</v>
      </c>
      <c r="K77" s="19">
        <v>14551</v>
      </c>
    </row>
    <row r="78" spans="1:11" ht="13.2" x14ac:dyDescent="0.25">
      <c r="A78" s="13" t="s">
        <v>102</v>
      </c>
      <c r="B78" s="19">
        <v>57980</v>
      </c>
      <c r="C78" s="19">
        <v>59828</v>
      </c>
      <c r="D78" s="19">
        <v>61749</v>
      </c>
      <c r="E78" s="19">
        <v>74030</v>
      </c>
      <c r="G78" s="13" t="s">
        <v>102</v>
      </c>
      <c r="H78" s="19">
        <v>91105</v>
      </c>
      <c r="I78" s="19">
        <v>96929</v>
      </c>
      <c r="J78" s="19">
        <v>100772</v>
      </c>
      <c r="K78" s="19">
        <v>117342</v>
      </c>
    </row>
    <row r="79" spans="1:11" ht="13.2" x14ac:dyDescent="0.25">
      <c r="A79" s="13" t="s">
        <v>103</v>
      </c>
      <c r="B79" s="19">
        <v>0</v>
      </c>
      <c r="C79" s="19">
        <v>0</v>
      </c>
      <c r="D79" s="19">
        <v>0</v>
      </c>
      <c r="E79" s="19">
        <v>0</v>
      </c>
      <c r="G79" s="13" t="s">
        <v>103</v>
      </c>
      <c r="H79" s="19">
        <v>0</v>
      </c>
      <c r="I79" s="19">
        <v>0</v>
      </c>
      <c r="J79" s="19">
        <v>0</v>
      </c>
      <c r="K79" s="19">
        <v>0</v>
      </c>
    </row>
    <row r="80" spans="1:11" ht="13.2" x14ac:dyDescent="0.25">
      <c r="A80" s="13" t="s">
        <v>104</v>
      </c>
      <c r="B80" s="19">
        <v>0</v>
      </c>
      <c r="C80" s="19">
        <v>0</v>
      </c>
      <c r="D80" s="19">
        <v>0</v>
      </c>
      <c r="E80" s="19">
        <v>0</v>
      </c>
      <c r="G80" s="13" t="s">
        <v>104</v>
      </c>
      <c r="H80" s="19">
        <v>0</v>
      </c>
      <c r="I80" s="19">
        <v>0</v>
      </c>
      <c r="J80" s="19">
        <v>0</v>
      </c>
      <c r="K80" s="19">
        <v>0</v>
      </c>
    </row>
    <row r="81" spans="1:11" ht="13.2" x14ac:dyDescent="0.25">
      <c r="A81" s="13" t="s">
        <v>105</v>
      </c>
      <c r="B81" s="19">
        <v>-1</v>
      </c>
      <c r="C81" s="19">
        <v>29</v>
      </c>
      <c r="D81" s="19">
        <v>34</v>
      </c>
      <c r="E81" s="19">
        <v>2</v>
      </c>
      <c r="G81" s="13" t="s">
        <v>105</v>
      </c>
      <c r="H81" s="19">
        <v>-2</v>
      </c>
      <c r="I81" s="19">
        <v>60</v>
      </c>
      <c r="J81" s="19">
        <v>-189</v>
      </c>
      <c r="K81" s="19">
        <v>186</v>
      </c>
    </row>
    <row r="82" spans="1:11" ht="13.2" x14ac:dyDescent="0.25">
      <c r="A82" s="13" t="s">
        <v>106</v>
      </c>
      <c r="B82" s="19">
        <v>-1337</v>
      </c>
      <c r="C82" s="19">
        <v>-1192</v>
      </c>
      <c r="D82" s="19">
        <v>-1552</v>
      </c>
      <c r="E82" s="19">
        <v>-327</v>
      </c>
      <c r="G82" s="13" t="s">
        <v>106</v>
      </c>
      <c r="H82" s="19">
        <v>10180</v>
      </c>
      <c r="I82" s="19">
        <v>8958</v>
      </c>
      <c r="J82" s="19">
        <v>10632</v>
      </c>
      <c r="K82" s="19">
        <v>11087</v>
      </c>
    </row>
    <row r="83" spans="1:11" ht="13.2" x14ac:dyDescent="0.25">
      <c r="A83" s="12" t="s">
        <v>107</v>
      </c>
      <c r="B83" s="17">
        <f t="shared" ref="B83:E83" si="33">B66+B73</f>
        <v>215270</v>
      </c>
      <c r="C83" s="17">
        <f t="shared" si="33"/>
        <v>228034</v>
      </c>
      <c r="D83" s="17">
        <f t="shared" si="33"/>
        <v>216658</v>
      </c>
      <c r="E83" s="17">
        <f t="shared" si="33"/>
        <v>229527</v>
      </c>
      <c r="G83" s="12" t="s">
        <v>107</v>
      </c>
      <c r="H83" s="17">
        <f t="shared" ref="H83:K83" si="34">H66+H73</f>
        <v>458156</v>
      </c>
      <c r="I83" s="17">
        <f t="shared" si="34"/>
        <v>490466</v>
      </c>
      <c r="J83" s="17">
        <f t="shared" si="34"/>
        <v>497114</v>
      </c>
      <c r="K83" s="17">
        <f t="shared" si="34"/>
        <v>528609</v>
      </c>
    </row>
    <row r="84" spans="1:11" ht="13.2" x14ac:dyDescent="0.25">
      <c r="A84" s="12" t="s">
        <v>108</v>
      </c>
      <c r="B84" s="15">
        <v>658.12</v>
      </c>
      <c r="C84" s="15">
        <v>658.86</v>
      </c>
      <c r="D84" s="15">
        <v>659.68</v>
      </c>
      <c r="E84" s="15">
        <v>661.4</v>
      </c>
      <c r="G84" s="12" t="s">
        <v>108</v>
      </c>
      <c r="H84" s="27">
        <v>501.3</v>
      </c>
      <c r="I84" s="27">
        <v>501.3</v>
      </c>
      <c r="J84" s="27">
        <v>501.3</v>
      </c>
      <c r="K84" s="27">
        <v>501.3</v>
      </c>
    </row>
    <row r="85" spans="1:11" ht="13.2" x14ac:dyDescent="0.25">
      <c r="A85" s="12" t="s">
        <v>109</v>
      </c>
      <c r="B85" s="20">
        <v>0</v>
      </c>
      <c r="C85" s="20">
        <v>0</v>
      </c>
      <c r="D85" s="20">
        <v>0</v>
      </c>
      <c r="E85" s="20">
        <v>0</v>
      </c>
      <c r="G85" s="12" t="s">
        <v>109</v>
      </c>
      <c r="H85" s="20">
        <v>0</v>
      </c>
      <c r="I85" s="20">
        <v>0</v>
      </c>
      <c r="J85" s="20">
        <v>0</v>
      </c>
      <c r="K85" s="20">
        <v>0</v>
      </c>
    </row>
    <row r="86" spans="1:11" ht="13.2" x14ac:dyDescent="0.25">
      <c r="A86" s="22"/>
    </row>
    <row r="87" spans="1:11" ht="13.2" x14ac:dyDescent="0.25">
      <c r="A87" s="1" t="s">
        <v>110</v>
      </c>
      <c r="B87" s="1"/>
      <c r="C87" s="1"/>
      <c r="D87" s="1"/>
      <c r="E87" s="1"/>
      <c r="G87" s="1" t="s">
        <v>111</v>
      </c>
      <c r="H87" s="1"/>
      <c r="I87" s="1"/>
      <c r="J87" s="1"/>
      <c r="K87" s="1"/>
    </row>
    <row r="88" spans="1:11" ht="13.2" x14ac:dyDescent="0.25">
      <c r="A88" s="3" t="s">
        <v>3</v>
      </c>
      <c r="B88" s="1">
        <v>2018</v>
      </c>
      <c r="C88" s="1">
        <v>2019</v>
      </c>
      <c r="D88" s="1">
        <v>2020</v>
      </c>
      <c r="E88" s="1">
        <v>2021</v>
      </c>
      <c r="G88" s="3" t="s">
        <v>3</v>
      </c>
      <c r="H88" s="1">
        <v>2018</v>
      </c>
      <c r="I88" s="1">
        <v>2019</v>
      </c>
      <c r="J88" s="1">
        <v>2020</v>
      </c>
      <c r="K88" s="1">
        <v>2021</v>
      </c>
    </row>
    <row r="89" spans="1:11" ht="13.2" x14ac:dyDescent="0.25">
      <c r="A89" s="23" t="s">
        <v>112</v>
      </c>
      <c r="B89" s="20">
        <v>7064</v>
      </c>
      <c r="C89" s="20">
        <v>5022</v>
      </c>
      <c r="D89" s="20">
        <v>5222</v>
      </c>
      <c r="E89" s="20">
        <v>16060</v>
      </c>
      <c r="G89" s="23" t="s">
        <v>112</v>
      </c>
      <c r="H89" s="20">
        <v>15643</v>
      </c>
      <c r="I89" s="20">
        <v>18356</v>
      </c>
      <c r="J89" s="20">
        <v>11667</v>
      </c>
      <c r="K89" s="20">
        <v>20126</v>
      </c>
    </row>
    <row r="90" spans="1:11" ht="13.2" x14ac:dyDescent="0.25">
      <c r="A90" s="23" t="s">
        <v>113</v>
      </c>
      <c r="B90" s="20">
        <v>5026</v>
      </c>
      <c r="C90" s="20">
        <v>3579</v>
      </c>
      <c r="D90" s="20">
        <v>13211</v>
      </c>
      <c r="E90" s="20">
        <v>15903</v>
      </c>
      <c r="G90" s="23" t="s">
        <v>113</v>
      </c>
      <c r="H90" s="20">
        <v>7272</v>
      </c>
      <c r="I90" s="20">
        <v>17984</v>
      </c>
      <c r="J90" s="20">
        <v>24901</v>
      </c>
      <c r="K90" s="20">
        <v>38631</v>
      </c>
    </row>
    <row r="91" spans="1:11" ht="13.2" x14ac:dyDescent="0.25">
      <c r="A91" s="24" t="s">
        <v>114</v>
      </c>
      <c r="B91" s="19">
        <v>5113</v>
      </c>
      <c r="C91" s="19">
        <v>6017</v>
      </c>
      <c r="D91" s="19">
        <v>6139</v>
      </c>
      <c r="E91" s="19">
        <v>6495</v>
      </c>
      <c r="G91" s="24" t="s">
        <v>114</v>
      </c>
      <c r="H91" s="19">
        <v>18723</v>
      </c>
      <c r="I91" s="19">
        <v>20474</v>
      </c>
      <c r="J91" s="19">
        <v>21979</v>
      </c>
      <c r="K91" s="19">
        <v>22286</v>
      </c>
    </row>
    <row r="92" spans="1:11" ht="13.2" x14ac:dyDescent="0.25">
      <c r="A92" s="24" t="s">
        <v>115</v>
      </c>
      <c r="B92" s="19">
        <v>0</v>
      </c>
      <c r="C92" s="19">
        <v>0</v>
      </c>
      <c r="D92" s="19">
        <v>0</v>
      </c>
      <c r="E92" s="19">
        <v>0</v>
      </c>
      <c r="G92" s="24" t="s">
        <v>115</v>
      </c>
      <c r="H92" s="19">
        <v>3668</v>
      </c>
      <c r="I92" s="19">
        <v>3665</v>
      </c>
      <c r="J92" s="19">
        <v>4637</v>
      </c>
      <c r="K92" s="19">
        <v>5050</v>
      </c>
    </row>
    <row r="93" spans="1:11" ht="13.2" x14ac:dyDescent="0.25">
      <c r="A93" s="24" t="s">
        <v>116</v>
      </c>
      <c r="B93" s="19">
        <v>312</v>
      </c>
      <c r="C93" s="19">
        <v>-1176</v>
      </c>
      <c r="D93" s="19">
        <v>0</v>
      </c>
      <c r="E93" s="19">
        <v>0</v>
      </c>
      <c r="G93" s="24" t="s">
        <v>116</v>
      </c>
      <c r="H93" s="19">
        <v>0</v>
      </c>
      <c r="I93" s="19">
        <v>0</v>
      </c>
      <c r="J93" s="19">
        <v>0</v>
      </c>
      <c r="K93" s="19">
        <v>0</v>
      </c>
    </row>
    <row r="94" spans="1:11" ht="13.2" x14ac:dyDescent="0.25">
      <c r="A94" s="24" t="s">
        <v>117</v>
      </c>
      <c r="B94" s="19">
        <v>-5957</v>
      </c>
      <c r="C94" s="19">
        <v>-2882</v>
      </c>
      <c r="D94" s="19">
        <v>3574</v>
      </c>
      <c r="E94" s="19">
        <v>-3728</v>
      </c>
      <c r="G94" s="24" t="s">
        <v>117</v>
      </c>
      <c r="H94" s="19">
        <v>97</v>
      </c>
      <c r="I94" s="19">
        <v>1672</v>
      </c>
      <c r="J94" s="19">
        <v>-668</v>
      </c>
      <c r="K94" s="19">
        <v>1395</v>
      </c>
    </row>
    <row r="95" spans="1:11" ht="13.2" x14ac:dyDescent="0.25">
      <c r="A95" s="24" t="s">
        <v>118</v>
      </c>
      <c r="B95" s="19">
        <v>0</v>
      </c>
      <c r="C95" s="19">
        <v>0</v>
      </c>
      <c r="D95" s="19">
        <v>0</v>
      </c>
      <c r="E95" s="19">
        <v>0</v>
      </c>
      <c r="G95" s="24" t="s">
        <v>118</v>
      </c>
      <c r="H95" s="19">
        <v>0</v>
      </c>
      <c r="I95" s="19">
        <v>0</v>
      </c>
      <c r="J95" s="19">
        <v>0</v>
      </c>
      <c r="K95" s="19">
        <v>0</v>
      </c>
    </row>
    <row r="96" spans="1:11" ht="13.2" x14ac:dyDescent="0.25">
      <c r="A96" s="24" t="s">
        <v>119</v>
      </c>
      <c r="B96" s="19">
        <v>0</v>
      </c>
      <c r="C96" s="19">
        <v>0</v>
      </c>
      <c r="D96" s="19">
        <v>0</v>
      </c>
      <c r="E96" s="19">
        <v>0</v>
      </c>
      <c r="G96" s="24" t="s">
        <v>119</v>
      </c>
      <c r="H96" s="19">
        <v>0</v>
      </c>
      <c r="I96" s="19">
        <v>0</v>
      </c>
      <c r="J96" s="19">
        <v>0</v>
      </c>
      <c r="K96" s="19">
        <v>0</v>
      </c>
    </row>
    <row r="97" spans="1:11" ht="13.2" x14ac:dyDescent="0.25">
      <c r="A97" s="24" t="s">
        <v>120</v>
      </c>
      <c r="B97" s="19">
        <v>1972</v>
      </c>
      <c r="C97" s="19">
        <v>3389</v>
      </c>
      <c r="D97" s="19">
        <v>1605</v>
      </c>
      <c r="E97" s="19">
        <v>3217</v>
      </c>
      <c r="G97" s="24" t="s">
        <v>120</v>
      </c>
      <c r="H97" s="19">
        <v>3804</v>
      </c>
      <c r="I97" s="19">
        <v>2914</v>
      </c>
      <c r="J97" s="19">
        <v>2646</v>
      </c>
      <c r="K97" s="19">
        <v>4216</v>
      </c>
    </row>
    <row r="98" spans="1:11" ht="13.2" x14ac:dyDescent="0.25">
      <c r="A98" s="24" t="s">
        <v>121</v>
      </c>
      <c r="B98" s="19">
        <v>136</v>
      </c>
      <c r="C98" s="19">
        <v>199</v>
      </c>
      <c r="D98" s="19">
        <v>275</v>
      </c>
      <c r="E98" s="19">
        <v>217</v>
      </c>
      <c r="G98" s="24" t="s">
        <v>121</v>
      </c>
      <c r="H98" s="19">
        <v>0</v>
      </c>
      <c r="I98" s="19">
        <v>0</v>
      </c>
      <c r="J98" s="19">
        <v>0</v>
      </c>
      <c r="K98" s="19">
        <v>0</v>
      </c>
    </row>
    <row r="99" spans="1:11" ht="13.2" x14ac:dyDescent="0.25">
      <c r="A99" s="24" t="s">
        <v>122</v>
      </c>
      <c r="B99" s="19">
        <v>-1506</v>
      </c>
      <c r="C99" s="19">
        <v>-3402</v>
      </c>
      <c r="D99" s="19">
        <v>-1724</v>
      </c>
      <c r="E99" s="19">
        <v>-2924</v>
      </c>
      <c r="G99" s="24" t="s">
        <v>122</v>
      </c>
      <c r="H99" s="19">
        <v>-30859</v>
      </c>
      <c r="I99" s="19">
        <v>-26183</v>
      </c>
      <c r="J99" s="19">
        <v>-12714</v>
      </c>
      <c r="K99" s="19">
        <v>-10226</v>
      </c>
    </row>
    <row r="100" spans="1:11" ht="13.2" x14ac:dyDescent="0.25">
      <c r="A100" s="23" t="s">
        <v>123</v>
      </c>
      <c r="B100" s="17">
        <f>SUM(B101:B102)</f>
        <v>-7363</v>
      </c>
      <c r="C100" s="17">
        <f t="shared" ref="C100:E100" si="35">SUM(C101:C102)</f>
        <v>-7284</v>
      </c>
      <c r="D100" s="17">
        <f>SUM(D101:D102)</f>
        <v>-3636</v>
      </c>
      <c r="E100" s="17">
        <f t="shared" si="35"/>
        <v>-6389</v>
      </c>
      <c r="G100" s="23" t="s">
        <v>123</v>
      </c>
      <c r="H100" s="17">
        <f t="shared" ref="H100:K100" si="36">SUM(H101:H102)</f>
        <v>-21590</v>
      </c>
      <c r="I100" s="17">
        <f t="shared" si="36"/>
        <v>-21146</v>
      </c>
      <c r="J100" s="17">
        <f t="shared" si="36"/>
        <v>-22690</v>
      </c>
      <c r="K100" s="17">
        <f t="shared" si="36"/>
        <v>-26128</v>
      </c>
    </row>
    <row r="101" spans="1:11" ht="13.2" x14ac:dyDescent="0.25">
      <c r="A101" s="24" t="s">
        <v>124</v>
      </c>
      <c r="B101" s="19">
        <v>-7777</v>
      </c>
      <c r="C101" s="19">
        <v>-6902</v>
      </c>
      <c r="D101" s="19">
        <v>-6150</v>
      </c>
      <c r="E101" s="19">
        <v>-6619</v>
      </c>
      <c r="G101" s="24" t="s">
        <v>124</v>
      </c>
      <c r="H101" s="19">
        <v>-13729</v>
      </c>
      <c r="I101" s="19">
        <v>-14230</v>
      </c>
      <c r="J101" s="19">
        <v>-11273</v>
      </c>
      <c r="K101" s="19">
        <v>-10655</v>
      </c>
    </row>
    <row r="102" spans="1:11" ht="13.2" x14ac:dyDescent="0.25">
      <c r="A102" s="24" t="s">
        <v>125</v>
      </c>
      <c r="B102" s="19">
        <v>414</v>
      </c>
      <c r="C102" s="19">
        <v>-382</v>
      </c>
      <c r="D102" s="19">
        <v>2514</v>
      </c>
      <c r="E102" s="19">
        <v>230</v>
      </c>
      <c r="G102" s="24" t="s">
        <v>125</v>
      </c>
      <c r="H102" s="19">
        <v>-7861</v>
      </c>
      <c r="I102" s="19">
        <v>-6916</v>
      </c>
      <c r="J102" s="19">
        <v>-11417</v>
      </c>
      <c r="K102" s="19">
        <v>-15473</v>
      </c>
    </row>
    <row r="103" spans="1:11" ht="13.2" x14ac:dyDescent="0.25">
      <c r="A103" s="23" t="s">
        <v>126</v>
      </c>
      <c r="B103" s="20">
        <v>4296</v>
      </c>
      <c r="C103" s="20">
        <v>4790</v>
      </c>
      <c r="D103" s="20">
        <v>-8254</v>
      </c>
      <c r="E103" s="20">
        <v>-6735</v>
      </c>
      <c r="G103" s="23" t="s">
        <v>126</v>
      </c>
      <c r="H103" s="20">
        <v>24566</v>
      </c>
      <c r="I103" s="20">
        <v>-865</v>
      </c>
      <c r="J103" s="20">
        <v>7637</v>
      </c>
      <c r="K103" s="20">
        <v>-7754</v>
      </c>
    </row>
    <row r="104" spans="1:11" ht="13.2" x14ac:dyDescent="0.25">
      <c r="A104" s="24" t="s">
        <v>127</v>
      </c>
      <c r="B104" s="19">
        <v>-111</v>
      </c>
      <c r="C104" s="19">
        <v>-166</v>
      </c>
      <c r="D104" s="19">
        <v>-247</v>
      </c>
      <c r="E104" s="19">
        <v>-114</v>
      </c>
      <c r="G104" s="24" t="s">
        <v>138</v>
      </c>
      <c r="H104" s="19">
        <v>-27</v>
      </c>
      <c r="I104" s="19">
        <v>1368</v>
      </c>
      <c r="J104" s="19">
        <v>-238</v>
      </c>
      <c r="K104" s="19">
        <v>-589</v>
      </c>
    </row>
    <row r="105" spans="1:11" ht="13.2" x14ac:dyDescent="0.25">
      <c r="A105" s="24" t="s">
        <v>128</v>
      </c>
      <c r="B105" s="19">
        <v>-2630</v>
      </c>
      <c r="C105" s="19">
        <v>-2366</v>
      </c>
      <c r="D105" s="19">
        <v>-1671</v>
      </c>
      <c r="E105" s="19">
        <v>-1277</v>
      </c>
      <c r="G105" s="24" t="s">
        <v>139</v>
      </c>
      <c r="H105" s="19">
        <v>-2375</v>
      </c>
      <c r="I105" s="19">
        <v>-2899</v>
      </c>
      <c r="J105" s="19">
        <v>-2952</v>
      </c>
      <c r="K105" s="19">
        <v>-3022</v>
      </c>
    </row>
    <row r="106" spans="1:11" ht="13.2" x14ac:dyDescent="0.25">
      <c r="A106" s="24" t="s">
        <v>129</v>
      </c>
      <c r="B106" s="19">
        <v>0</v>
      </c>
      <c r="C106" s="19">
        <v>0</v>
      </c>
      <c r="D106" s="19">
        <v>0</v>
      </c>
      <c r="E106" s="19">
        <v>0</v>
      </c>
      <c r="G106" s="24" t="s">
        <v>140</v>
      </c>
      <c r="H106" s="19">
        <v>1491</v>
      </c>
      <c r="I106" s="19">
        <v>0</v>
      </c>
      <c r="J106" s="19">
        <v>2984</v>
      </c>
      <c r="K106" s="19">
        <v>-1071</v>
      </c>
    </row>
    <row r="107" spans="1:11" ht="13.2" x14ac:dyDescent="0.25">
      <c r="A107" s="24" t="s">
        <v>130</v>
      </c>
      <c r="B107" s="19">
        <v>7037</v>
      </c>
      <c r="C107" s="19">
        <v>7322</v>
      </c>
      <c r="D107" s="19">
        <v>-6336</v>
      </c>
      <c r="E107" s="19">
        <v>-5344</v>
      </c>
      <c r="G107" s="24" t="s">
        <v>141</v>
      </c>
      <c r="H107" s="19">
        <v>25477</v>
      </c>
      <c r="I107" s="19">
        <v>666</v>
      </c>
      <c r="J107" s="19">
        <v>7843</v>
      </c>
      <c r="K107" s="19">
        <v>-3072</v>
      </c>
    </row>
    <row r="108" spans="1:11" ht="13.2" x14ac:dyDescent="0.25">
      <c r="A108" s="24" t="s">
        <v>131</v>
      </c>
      <c r="B108" s="19">
        <v>-19</v>
      </c>
      <c r="C108" s="19">
        <v>-28</v>
      </c>
      <c r="D108" s="19">
        <v>180</v>
      </c>
      <c r="E108" s="19">
        <v>-307</v>
      </c>
      <c r="G108" s="23" t="s">
        <v>142</v>
      </c>
      <c r="H108" s="20">
        <v>-173</v>
      </c>
      <c r="I108" s="20">
        <v>243</v>
      </c>
      <c r="J108" s="20">
        <v>-745</v>
      </c>
      <c r="K108" s="20">
        <v>942</v>
      </c>
    </row>
    <row r="109" spans="1:11" ht="13.2" x14ac:dyDescent="0.25">
      <c r="A109" s="23" t="s">
        <v>132</v>
      </c>
      <c r="B109" s="20">
        <v>1940</v>
      </c>
      <c r="C109" s="20">
        <v>1057</v>
      </c>
      <c r="D109" s="20">
        <v>1501</v>
      </c>
      <c r="E109" s="20">
        <v>2472</v>
      </c>
      <c r="G109" s="24" t="s">
        <v>132</v>
      </c>
      <c r="H109" s="19">
        <v>10075</v>
      </c>
      <c r="I109" s="19">
        <v>-3784</v>
      </c>
      <c r="J109" s="19">
        <v>9103</v>
      </c>
      <c r="K109" s="19">
        <v>5691</v>
      </c>
    </row>
    <row r="110" spans="1:11" ht="13.2" x14ac:dyDescent="0.25">
      <c r="A110" s="24" t="s">
        <v>133</v>
      </c>
      <c r="B110" s="19">
        <v>9039</v>
      </c>
      <c r="C110" s="19">
        <v>10979</v>
      </c>
      <c r="D110" s="19">
        <v>0</v>
      </c>
      <c r="E110" s="19">
        <v>0</v>
      </c>
      <c r="G110" s="24" t="s">
        <v>143</v>
      </c>
      <c r="H110" s="19">
        <v>18863</v>
      </c>
      <c r="I110" s="19">
        <v>29707</v>
      </c>
      <c r="J110" s="19">
        <v>0</v>
      </c>
      <c r="K110" s="19">
        <v>0</v>
      </c>
    </row>
    <row r="111" spans="1:11" ht="13.2" x14ac:dyDescent="0.25">
      <c r="A111" s="24" t="s">
        <v>134</v>
      </c>
      <c r="B111" s="19">
        <v>10979</v>
      </c>
      <c r="C111" s="19">
        <v>12036</v>
      </c>
      <c r="D111" s="19">
        <v>0</v>
      </c>
      <c r="E111" s="19">
        <v>0</v>
      </c>
      <c r="G111" s="24" t="s">
        <v>144</v>
      </c>
      <c r="H111" s="19">
        <v>28938</v>
      </c>
      <c r="I111" s="19">
        <v>25923</v>
      </c>
      <c r="J111" s="19">
        <v>0</v>
      </c>
      <c r="K111" s="19">
        <v>0</v>
      </c>
    </row>
    <row r="112" spans="1:11" ht="13.2" x14ac:dyDescent="0.25">
      <c r="A112" s="24" t="s">
        <v>135</v>
      </c>
      <c r="B112" s="19">
        <v>-2751</v>
      </c>
      <c r="C112" s="19">
        <v>-3323</v>
      </c>
      <c r="D112" s="19">
        <v>0</v>
      </c>
      <c r="E112" s="19">
        <v>0</v>
      </c>
      <c r="G112" s="24" t="s">
        <v>145</v>
      </c>
      <c r="H112" s="19">
        <v>-6457</v>
      </c>
      <c r="I112" s="19">
        <v>3754</v>
      </c>
      <c r="J112" s="19">
        <v>0</v>
      </c>
      <c r="K112" s="19">
        <v>0</v>
      </c>
    </row>
    <row r="113" spans="1:11" ht="13.2" x14ac:dyDescent="0.25">
      <c r="A113" s="24" t="s">
        <v>136</v>
      </c>
      <c r="B113" s="19">
        <v>-141.53</v>
      </c>
      <c r="C113" s="19">
        <v>-20.79</v>
      </c>
      <c r="D113" s="19">
        <v>0</v>
      </c>
      <c r="E113" s="19">
        <v>0</v>
      </c>
      <c r="G113" s="24" t="s">
        <v>146</v>
      </c>
      <c r="H113" s="19">
        <v>0</v>
      </c>
      <c r="I113" s="19">
        <v>0</v>
      </c>
      <c r="J113" s="19">
        <v>0</v>
      </c>
      <c r="K113" s="19">
        <v>0</v>
      </c>
    </row>
    <row r="114" spans="1:11" ht="13.2" x14ac:dyDescent="0.25">
      <c r="A114" s="24" t="s">
        <v>137</v>
      </c>
      <c r="B114" s="19">
        <v>-5.81</v>
      </c>
      <c r="C114" s="19">
        <v>-12.89</v>
      </c>
      <c r="D114" s="19">
        <v>0</v>
      </c>
      <c r="E114" s="19">
        <v>0</v>
      </c>
      <c r="G114" t="s">
        <v>147</v>
      </c>
      <c r="H114" s="19">
        <v>0</v>
      </c>
      <c r="I114" s="19">
        <v>0</v>
      </c>
      <c r="J114" s="19">
        <v>0</v>
      </c>
      <c r="K114" s="19">
        <v>0</v>
      </c>
    </row>
    <row r="116" spans="1:11" ht="13.2" x14ac:dyDescent="0.25">
      <c r="A116" s="4"/>
    </row>
    <row r="117" spans="1:11" ht="13.2" x14ac:dyDescent="0.25">
      <c r="A117" s="1" t="s">
        <v>152</v>
      </c>
    </row>
    <row r="118" spans="1:11" ht="13.2" customHeight="1" x14ac:dyDescent="0.25">
      <c r="A118" s="39" t="s">
        <v>158</v>
      </c>
      <c r="B118" s="39"/>
      <c r="C118" s="39"/>
      <c r="D118" s="39"/>
      <c r="E118" s="39"/>
      <c r="F118" s="39"/>
      <c r="G118" s="39"/>
    </row>
    <row r="119" spans="1:11" ht="15.75" customHeight="1" x14ac:dyDescent="0.25">
      <c r="A119" s="39"/>
      <c r="B119" s="39"/>
      <c r="C119" s="39"/>
      <c r="D119" s="39"/>
      <c r="E119" s="39"/>
      <c r="F119" s="39"/>
      <c r="G119" s="39"/>
    </row>
    <row r="120" spans="1:11" ht="15.75" customHeight="1" x14ac:dyDescent="0.25">
      <c r="A120" s="39"/>
      <c r="B120" s="39"/>
      <c r="C120" s="39"/>
      <c r="D120" s="39"/>
      <c r="E120" s="39"/>
      <c r="F120" s="39"/>
      <c r="G120" s="39"/>
    </row>
    <row r="121" spans="1:11" ht="15.75" customHeight="1" x14ac:dyDescent="0.25">
      <c r="A121" s="39"/>
      <c r="B121" s="39"/>
      <c r="C121" s="39"/>
      <c r="D121" s="39"/>
      <c r="E121" s="39"/>
      <c r="F121" s="39"/>
      <c r="G121" s="39"/>
    </row>
    <row r="122" spans="1:11" ht="15.75" customHeight="1" x14ac:dyDescent="0.25">
      <c r="A122" s="37"/>
      <c r="B122" s="37"/>
      <c r="C122" s="37"/>
      <c r="D122" s="37"/>
    </row>
    <row r="124" spans="1:11" ht="13.2" x14ac:dyDescent="0.25">
      <c r="A124" s="25"/>
    </row>
    <row r="125" spans="1:11" ht="13.2" x14ac:dyDescent="0.25">
      <c r="A125" s="25"/>
    </row>
    <row r="126" spans="1:11" ht="13.2" x14ac:dyDescent="0.25">
      <c r="A126" s="25"/>
    </row>
  </sheetData>
  <mergeCells count="1">
    <mergeCell ref="A118:G1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F0427-D754-414F-BFEE-310D7C70D33B}">
  <dimension ref="A1:J111"/>
  <sheetViews>
    <sheetView zoomScale="71" zoomScaleNormal="78" workbookViewId="0"/>
  </sheetViews>
  <sheetFormatPr defaultRowHeight="13.2" x14ac:dyDescent="0.25"/>
  <cols>
    <col min="1" max="1" width="31.109375" customWidth="1"/>
    <col min="2" max="2" width="16" customWidth="1"/>
    <col min="7" max="7" width="11.109375" customWidth="1"/>
    <col min="8" max="8" width="14.44140625" customWidth="1"/>
    <col min="10" max="10" width="15.88671875" customWidth="1"/>
  </cols>
  <sheetData>
    <row r="1" spans="1:10" x14ac:dyDescent="0.25">
      <c r="A1" s="2" t="s">
        <v>2</v>
      </c>
      <c r="B1" s="2"/>
      <c r="C1" s="2"/>
      <c r="D1" s="2"/>
      <c r="E1" s="2"/>
      <c r="F1" s="2"/>
      <c r="G1" s="2"/>
      <c r="H1" s="2"/>
      <c r="J1" s="1" t="s">
        <v>150</v>
      </c>
    </row>
    <row r="2" spans="1:10" x14ac:dyDescent="0.25">
      <c r="A2" s="2"/>
      <c r="B2" s="2"/>
      <c r="C2" s="2">
        <v>2018</v>
      </c>
      <c r="D2" s="2">
        <v>2019</v>
      </c>
      <c r="E2" s="2">
        <v>2020</v>
      </c>
      <c r="F2" s="2">
        <v>2021</v>
      </c>
      <c r="G2" s="29" t="s">
        <v>148</v>
      </c>
      <c r="H2" s="29" t="s">
        <v>149</v>
      </c>
    </row>
    <row r="3" spans="1:10" x14ac:dyDescent="0.25">
      <c r="A3" s="44" t="s">
        <v>153</v>
      </c>
      <c r="B3" s="41"/>
      <c r="C3" s="41"/>
      <c r="D3" s="41"/>
      <c r="E3" s="41"/>
      <c r="F3" s="41"/>
      <c r="G3" s="41"/>
    </row>
    <row r="5" spans="1:10" ht="15" x14ac:dyDescent="0.25">
      <c r="A5" s="43" t="s">
        <v>7</v>
      </c>
      <c r="B5" s="8" t="s">
        <v>8</v>
      </c>
      <c r="C5" s="28">
        <f>'Financial Reports'!B15/('Financial Reports'!B66-'Financial Reports'!B59+'Financial Reports'!B73)</f>
        <v>6.3969350853951085E-2</v>
      </c>
      <c r="D5" s="28">
        <f>'Financial Reports'!C15/('Financial Reports'!C66-'Financial Reports'!C59+'Financial Reports'!C73)</f>
        <v>5.0966583911587315E-2</v>
      </c>
      <c r="E5" s="28">
        <f>'Financial Reports'!D15/('Financial Reports'!D66-'Financial Reports'!D59+'Financial Reports'!D73)</f>
        <v>3.3380559107087322E-2</v>
      </c>
      <c r="F5" s="28">
        <f>'Financial Reports'!E15/('Financial Reports'!E66-'Financial Reports'!E59+'Financial Reports'!E73)</f>
        <v>8.7546795068632763E-2</v>
      </c>
      <c r="G5" s="28">
        <f>AVERAGE(C5:F5)</f>
        <v>5.8965822235314616E-2</v>
      </c>
      <c r="H5" s="9"/>
    </row>
    <row r="6" spans="1:10" ht="15" x14ac:dyDescent="0.25">
      <c r="A6" s="41"/>
      <c r="B6" s="8" t="s">
        <v>11</v>
      </c>
      <c r="C6" s="28">
        <f>'Financial Reports'!H15/('Financial Reports'!H66-'Financial Reports'!H59+'Financial Reports'!H73)</f>
        <v>4.7968902918108264E-2</v>
      </c>
      <c r="D6" s="28">
        <f>'Financial Reports'!I15/('Financial Reports'!I66-'Financial Reports'!I59+'Financial Reports'!I73)</f>
        <v>5.2582299359463264E-2</v>
      </c>
      <c r="E6" s="28">
        <f>'Financial Reports'!J15/('Financial Reports'!J66-'Financial Reports'!J59+'Financial Reports'!J73)</f>
        <v>2.9167571087475582E-2</v>
      </c>
      <c r="F6" s="28">
        <f>'Financial Reports'!K15/('Financial Reports'!K66-'Financial Reports'!K59+'Financial Reports'!K73)</f>
        <v>5.2921892503349659E-2</v>
      </c>
      <c r="G6" s="28">
        <f>AVERAGE(C6:F6)</f>
        <v>4.5660166467099195E-2</v>
      </c>
      <c r="H6" s="9"/>
    </row>
    <row r="8" spans="1:10" ht="15" x14ac:dyDescent="0.25">
      <c r="A8" s="43" t="s">
        <v>14</v>
      </c>
      <c r="B8" s="8" t="s">
        <v>8</v>
      </c>
      <c r="C8" s="31">
        <f>'Financial Reports'!B15/'Financial Reports'!B3</f>
        <v>9.2230654070517781E-2</v>
      </c>
      <c r="D8" s="31">
        <f>'Financial Reports'!C15/'Financial Reports'!C3</f>
        <v>7.1116015737453214E-2</v>
      </c>
      <c r="E8" s="31">
        <f>'Financial Reports'!D15/'Financial Reports'!D3</f>
        <v>4.8792807354278211E-2</v>
      </c>
      <c r="F8" s="31">
        <f>'Financial Reports'!E15/'Financial Reports'!E3</f>
        <v>0.1204613489873156</v>
      </c>
      <c r="G8" s="28">
        <f>AVERAGE(C8:F8)</f>
        <v>8.3150206537391205E-2</v>
      </c>
      <c r="H8" s="9"/>
    </row>
    <row r="9" spans="1:10" ht="15" x14ac:dyDescent="0.25">
      <c r="A9" s="41"/>
      <c r="B9" s="8" t="s">
        <v>11</v>
      </c>
      <c r="C9" s="31">
        <f>'Financial Reports'!H15/'Financial Reports'!H3</f>
        <v>5.9020814164995397E-2</v>
      </c>
      <c r="D9" s="31">
        <f>'Financial Reports'!I15/'Financial Reports'!I3</f>
        <v>6.7133221444630922E-2</v>
      </c>
      <c r="E9" s="31">
        <f>'Financial Reports'!J15/'Financial Reports'!J3</f>
        <v>4.3408230290195797E-2</v>
      </c>
      <c r="F9" s="31">
        <f>'Financial Reports'!K15/'Financial Reports'!K3</f>
        <v>7.7038369304556362E-2</v>
      </c>
      <c r="G9" s="28">
        <f>AVERAGE(C9:F9)</f>
        <v>6.1650158801094618E-2</v>
      </c>
      <c r="H9" s="9"/>
    </row>
    <row r="11" spans="1:10" ht="15" x14ac:dyDescent="0.25">
      <c r="A11" s="43" t="s">
        <v>19</v>
      </c>
      <c r="B11" s="8" t="s">
        <v>8</v>
      </c>
      <c r="C11" s="31">
        <f>'Financial Reports'!B7/'Financial Reports'!B3</f>
        <v>0.18974756078674307</v>
      </c>
      <c r="D11" s="31">
        <f>'Financial Reports'!C7/'Financial Reports'!C3</f>
        <v>0.17333269359946263</v>
      </c>
      <c r="E11" s="31">
        <f>'Financial Reports'!D7/'Financial Reports'!D3</f>
        <v>0.14373169006970402</v>
      </c>
      <c r="F11" s="31">
        <f>'Financial Reports'!E7/'Financial Reports'!E3</f>
        <v>0.1985724431179712</v>
      </c>
      <c r="G11" s="28">
        <f>AVERAGE(C11:F11)</f>
        <v>0.17634609689347022</v>
      </c>
      <c r="H11" s="9"/>
    </row>
    <row r="12" spans="1:10" ht="15" x14ac:dyDescent="0.25">
      <c r="A12" s="41"/>
      <c r="B12" s="8" t="s">
        <v>11</v>
      </c>
      <c r="C12" s="31">
        <f>'Financial Reports'!H7/'Financial Reports'!H3</f>
        <v>0.201459408350258</v>
      </c>
      <c r="D12" s="31">
        <f>'Financial Reports'!I7/'Financial Reports'!I3</f>
        <v>0.19780550365749391</v>
      </c>
      <c r="E12" s="31">
        <f>'Financial Reports'!J7/'Financial Reports'!J3</f>
        <v>0.18003535471366272</v>
      </c>
      <c r="F12" s="31">
        <f>'Financial Reports'!K7/'Financial Reports'!K3</f>
        <v>0.19203037569944045</v>
      </c>
      <c r="G12" s="28">
        <f>AVERAGE(C12:F12)</f>
        <v>0.19283266060521378</v>
      </c>
      <c r="H12" s="9"/>
    </row>
    <row r="14" spans="1:10" x14ac:dyDescent="0.25">
      <c r="A14" s="44" t="s">
        <v>156</v>
      </c>
      <c r="B14" s="41"/>
      <c r="C14" s="41"/>
      <c r="D14" s="41"/>
      <c r="E14" s="41"/>
      <c r="F14" s="41"/>
      <c r="G14" s="41"/>
    </row>
    <row r="16" spans="1:10" ht="15" x14ac:dyDescent="0.25">
      <c r="A16" s="43" t="s">
        <v>26</v>
      </c>
      <c r="B16" s="8" t="s">
        <v>8</v>
      </c>
      <c r="C16" s="32">
        <f>'Financial Reports'!B39/'Financial Reports'!B59</f>
        <v>1.1204760330578512</v>
      </c>
      <c r="D16" s="32">
        <f>'Financial Reports'!C39/'Financial Reports'!C59</f>
        <v>1.0968835098335854</v>
      </c>
      <c r="E16" s="32">
        <f>'Financial Reports'!D39/'Financial Reports'!D59</f>
        <v>1.1367925183774996</v>
      </c>
      <c r="F16" s="32">
        <f>'Financial Reports'!E39/'Financial Reports'!E59</f>
        <v>1.1269453090262338</v>
      </c>
      <c r="G16" s="32">
        <f>AVERAGE(C16:F16)</f>
        <v>1.1202743425737927</v>
      </c>
      <c r="H16" s="9"/>
    </row>
    <row r="17" spans="1:8" ht="15" x14ac:dyDescent="0.25">
      <c r="A17" s="41"/>
      <c r="B17" s="8" t="s">
        <v>11</v>
      </c>
      <c r="C17" s="32">
        <f>'Financial Reports'!H39/'Financial Reports'!H59</f>
        <v>1.0926843208230139</v>
      </c>
      <c r="D17" s="32">
        <f>'Financial Reports'!I39/'Financial Reports'!I59</f>
        <v>1.1163562087611063</v>
      </c>
      <c r="E17" s="32">
        <f>'Financial Reports'!J39/'Financial Reports'!J59</f>
        <v>1.1785502690284746</v>
      </c>
      <c r="F17" s="32">
        <f>'Financial Reports'!K39/'Financial Reports'!K59</f>
        <v>1.2187076092047715</v>
      </c>
      <c r="G17" s="32">
        <f>AVERAGE(C17:F17)</f>
        <v>1.1515746019543416</v>
      </c>
      <c r="H17" s="9"/>
    </row>
    <row r="19" spans="1:8" ht="15" x14ac:dyDescent="0.25">
      <c r="A19" s="43" t="s">
        <v>31</v>
      </c>
      <c r="B19" s="8" t="s">
        <v>8</v>
      </c>
      <c r="C19" s="32">
        <f>('Financial Reports'!B39-'Financial Reports'!B46)/'Financial Reports'!B59</f>
        <v>0.93207272727272727</v>
      </c>
      <c r="D19" s="32">
        <f>('Financial Reports'!C39-'Financial Reports'!C46)/'Financial Reports'!C59</f>
        <v>0.9045567322239032</v>
      </c>
      <c r="E19" s="32">
        <f>('Financial Reports'!D39-'Financial Reports'!D46)/'Financial Reports'!D59</f>
        <v>0.92979725692369686</v>
      </c>
      <c r="F19" s="32">
        <f>('Financial Reports'!E39-'Financial Reports'!E46)/'Financial Reports'!E59</f>
        <v>0.91864358015327074</v>
      </c>
      <c r="G19" s="32">
        <f>AVERAGE(C19:F19)</f>
        <v>0.92126757414339944</v>
      </c>
      <c r="H19" s="9"/>
    </row>
    <row r="20" spans="1:8" ht="15" x14ac:dyDescent="0.25">
      <c r="A20" s="41"/>
      <c r="B20" s="8" t="s">
        <v>11</v>
      </c>
      <c r="C20" s="32">
        <f>('Financial Reports'!H39-'Financial Reports'!H46)/'Financial Reports'!H59</f>
        <v>0.82034077919603732</v>
      </c>
      <c r="D20" s="32">
        <f>('Financial Reports'!I39-'Financial Reports'!I46)/'Financial Reports'!I59</f>
        <v>0.83800409709154144</v>
      </c>
      <c r="E20" s="32">
        <f>('Financial Reports'!J39-'Financial Reports'!J46)/'Financial Reports'!J59</f>
        <v>0.91361465449489143</v>
      </c>
      <c r="F20" s="32">
        <f>('Financial Reports'!K39-'Financial Reports'!K46)/'Financial Reports'!K59</f>
        <v>0.9527291308024064</v>
      </c>
      <c r="G20" s="32">
        <f>AVERAGE(C20:F20)</f>
        <v>0.88117216539621912</v>
      </c>
      <c r="H20" s="9"/>
    </row>
    <row r="22" spans="1:8" x14ac:dyDescent="0.25">
      <c r="A22" s="44" t="s">
        <v>154</v>
      </c>
      <c r="B22" s="41"/>
      <c r="C22" s="41"/>
      <c r="D22" s="41"/>
      <c r="E22" s="41"/>
      <c r="F22" s="41"/>
      <c r="G22" s="41"/>
    </row>
    <row r="24" spans="1:8" ht="15" x14ac:dyDescent="0.25">
      <c r="A24" s="43" t="s">
        <v>38</v>
      </c>
      <c r="B24" s="8" t="s">
        <v>8</v>
      </c>
      <c r="C24" s="32">
        <f>'Financial Reports'!B3/('Financial Reports'!B66-'Financial Reports'!B59+'Financial Reports'!B73)</f>
        <v>0.69358014966522252</v>
      </c>
      <c r="D24" s="32">
        <f>'Financial Reports'!C3/('Financial Reports'!C66-'Financial Reports'!C59+'Financial Reports'!C73)</f>
        <v>0.71666815671657191</v>
      </c>
      <c r="E24" s="32">
        <f>'Financial Reports'!D3/('Financial Reports'!D66-'Financial Reports'!D59+'Financial Reports'!D73)</f>
        <v>0.68412868447423891</v>
      </c>
      <c r="F24" s="32">
        <f>'Financial Reports'!E3/('Financial Reports'!E66-'Financial Reports'!E59+'Financial Reports'!E73)</f>
        <v>0.72676253258504775</v>
      </c>
      <c r="G24" s="32">
        <f>AVERAGE(C24:F24)</f>
        <v>0.7052848808602703</v>
      </c>
      <c r="H24" s="9"/>
    </row>
    <row r="25" spans="1:8" ht="15" x14ac:dyDescent="0.25">
      <c r="A25" s="41"/>
      <c r="B25" s="8" t="s">
        <v>11</v>
      </c>
      <c r="C25" s="32">
        <f>'Financial Reports'!H3/('Financial Reports'!H66-'Financial Reports'!H59+'Financial Reports'!H73)</f>
        <v>0.81274553048368647</v>
      </c>
      <c r="D25" s="32">
        <f>'Financial Reports'!I3/('Financial Reports'!I66-'Financial Reports'!I59+'Financial Reports'!I73)</f>
        <v>0.78325303371343891</v>
      </c>
      <c r="E25" s="32">
        <f>'Financial Reports'!J3/('Financial Reports'!J66-'Financial Reports'!J59+'Financial Reports'!J73)</f>
        <v>0.67193642524660546</v>
      </c>
      <c r="F25" s="32">
        <f>'Financial Reports'!K3/('Financial Reports'!K66-'Financial Reports'!K59+'Financial Reports'!K73)</f>
        <v>0.68695499373997848</v>
      </c>
      <c r="G25" s="32">
        <f>AVERAGE(C25:F25)</f>
        <v>0.7387224957959273</v>
      </c>
      <c r="H25" s="9"/>
    </row>
    <row r="27" spans="1:8" ht="15" x14ac:dyDescent="0.25">
      <c r="A27" s="43" t="s">
        <v>43</v>
      </c>
      <c r="B27" s="8" t="s">
        <v>8</v>
      </c>
      <c r="C27" s="33">
        <f>'Financial Reports'!B44/'Financial Reports'!B3*365</f>
        <v>160.62939445562955</v>
      </c>
      <c r="D27" s="33">
        <f>'Financial Reports'!C44/'Financial Reports'!C3*365</f>
        <v>158.08377315036944</v>
      </c>
      <c r="E27" s="33">
        <f>'Financial Reports'!D44/'Financial Reports'!D3*365</f>
        <v>144.37761390039398</v>
      </c>
      <c r="F27" s="33">
        <f>'Financial Reports'!E44/'Financial Reports'!E3*365</f>
        <v>129.59191470617321</v>
      </c>
      <c r="G27" s="33">
        <f>AVERAGE(C27:F27)</f>
        <v>148.17067405314157</v>
      </c>
      <c r="H27" s="9"/>
    </row>
    <row r="28" spans="1:8" ht="15" x14ac:dyDescent="0.25">
      <c r="A28" s="41"/>
      <c r="B28" s="8" t="s">
        <v>11</v>
      </c>
      <c r="C28" s="33">
        <f>'Financial Reports'!H44/'Financial Reports'!H3*365</f>
        <v>124.09588338301202</v>
      </c>
      <c r="D28" s="33">
        <f>'Financial Reports'!I44/'Financial Reports'!I3*365</f>
        <v>122.83309319484468</v>
      </c>
      <c r="E28" s="33">
        <f>'Financial Reports'!J44/'Financial Reports'!J3*365</f>
        <v>135.62139947237128</v>
      </c>
      <c r="F28" s="33">
        <f>'Financial Reports'!K44/'Financial Reports'!K3*365</f>
        <v>118.32593924860113</v>
      </c>
      <c r="G28" s="33">
        <f>AVERAGE(C28:F28)</f>
        <v>125.21907882470728</v>
      </c>
      <c r="H28" s="9"/>
    </row>
    <row r="30" spans="1:8" ht="15" x14ac:dyDescent="0.25">
      <c r="A30" s="43" t="s">
        <v>48</v>
      </c>
      <c r="B30" s="8" t="s">
        <v>8</v>
      </c>
      <c r="C30" s="33">
        <f>'Financial Reports'!B46/'Financial Reports'!B6*365</f>
        <v>66.268078545306267</v>
      </c>
      <c r="D30" s="33">
        <f>'Financial Reports'!C46/'Financial Reports'!C6*365</f>
        <v>67.329274379839106</v>
      </c>
      <c r="E30" s="33">
        <f>'Financial Reports'!D46/'Financial Reports'!D6*365</f>
        <v>64.144781859795657</v>
      </c>
      <c r="F30" s="33">
        <f>'Financial Reports'!E46/'Financial Reports'!E6*365</f>
        <v>65.212787436904094</v>
      </c>
      <c r="G30" s="33">
        <f>AVERAGE(C30:F30)</f>
        <v>65.738730555461274</v>
      </c>
      <c r="H30" s="9"/>
    </row>
    <row r="31" spans="1:8" ht="15" x14ac:dyDescent="0.25">
      <c r="A31" s="41"/>
      <c r="B31" s="8" t="s">
        <v>11</v>
      </c>
      <c r="C31" s="33">
        <f>'Financial Reports'!H46/'Financial Reports'!H6*365</f>
        <v>88.655454376509937</v>
      </c>
      <c r="D31" s="33">
        <f>'Financial Reports'!I46/'Financial Reports'!I6*365</f>
        <v>84.184496200532919</v>
      </c>
      <c r="E31" s="33">
        <f>'Financial Reports'!J46/'Financial Reports'!J6*365</f>
        <v>87.522748786640193</v>
      </c>
      <c r="F31" s="33">
        <f>'Financial Reports'!K46/'Financial Reports'!K6*365</f>
        <v>78.947856584584031</v>
      </c>
      <c r="G31" s="33">
        <f>AVERAGE(C31:F31)</f>
        <v>84.827638987066777</v>
      </c>
      <c r="H31" s="9"/>
    </row>
    <row r="33" spans="1:8" ht="15" x14ac:dyDescent="0.25">
      <c r="A33" s="43" t="s">
        <v>53</v>
      </c>
      <c r="B33" s="8" t="s">
        <v>8</v>
      </c>
      <c r="C33" s="33">
        <f>'Financial Reports'!B60/'Financial Reports'!B6*365</f>
        <v>44.970946901639977</v>
      </c>
      <c r="D33" s="33">
        <f>'Financial Reports'!C60/'Financial Reports'!C6*365</f>
        <v>43.140562062521042</v>
      </c>
      <c r="E33" s="33">
        <f>'Financial Reports'!D60/'Financial Reports'!D6*365</f>
        <v>37.222576154408813</v>
      </c>
      <c r="F33" s="33">
        <f>'Financial Reports'!E60/'Financial Reports'!E6*365</f>
        <v>44.758048233314639</v>
      </c>
      <c r="G33" s="33">
        <f>AVERAGE(C33:F33)</f>
        <v>42.523033337971114</v>
      </c>
      <c r="H33" s="9"/>
    </row>
    <row r="34" spans="1:8" ht="15" x14ac:dyDescent="0.25">
      <c r="A34" s="41"/>
      <c r="B34" s="8" t="s">
        <v>11</v>
      </c>
      <c r="C34" s="33">
        <f>'Financial Reports'!H60/'Financial Reports'!H6*365</f>
        <v>45.751214591021323</v>
      </c>
      <c r="D34" s="33">
        <f>'Financial Reports'!I60/'Financial Reports'!I6*365</f>
        <v>40.964793249777948</v>
      </c>
      <c r="E34" s="33">
        <f>'Financial Reports'!J60/'Financial Reports'!J6*365</f>
        <v>45.290221441586368</v>
      </c>
      <c r="F34" s="33">
        <f>'Financial Reports'!K60/'Financial Reports'!K6*365</f>
        <v>42.654411982943699</v>
      </c>
      <c r="G34" s="33">
        <f>AVERAGE(C34:F34)</f>
        <v>43.665160316332333</v>
      </c>
      <c r="H34" s="9"/>
    </row>
    <row r="36" spans="1:8" x14ac:dyDescent="0.25">
      <c r="A36" s="44" t="s">
        <v>157</v>
      </c>
      <c r="B36" s="41"/>
      <c r="C36" s="41"/>
      <c r="D36" s="41"/>
      <c r="E36" s="41"/>
      <c r="F36" s="41"/>
      <c r="G36" s="41"/>
    </row>
    <row r="38" spans="1:8" ht="15" x14ac:dyDescent="0.25">
      <c r="A38" s="43" t="s">
        <v>59</v>
      </c>
      <c r="B38" s="8" t="s">
        <v>8</v>
      </c>
      <c r="C38" s="30">
        <f>('Financial Reports'!B66-'Financial Reports'!B59)/'Financial Reports'!B73</f>
        <v>1.3502137399441247</v>
      </c>
      <c r="D38" s="30">
        <f>('Financial Reports'!C66-'Financial Reports'!C59)/'Financial Reports'!C73</f>
        <v>1.4510990492886522</v>
      </c>
      <c r="E38" s="30">
        <f>('Financial Reports'!D66-'Financial Reports'!D59)/'Financial Reports'!D73</f>
        <v>1.3762953474240858</v>
      </c>
      <c r="F38" s="30">
        <f>('Financial Reports'!E66-'Financial Reports'!E59)/'Financial Reports'!E73</f>
        <v>1.0582120861684103</v>
      </c>
      <c r="G38" s="30">
        <f>AVERAGE(C38:F38)</f>
        <v>1.3089550557063183</v>
      </c>
      <c r="H38" s="9"/>
    </row>
    <row r="39" spans="1:8" ht="15" x14ac:dyDescent="0.25">
      <c r="A39" s="41"/>
      <c r="B39" s="8" t="s">
        <v>11</v>
      </c>
      <c r="C39" s="30">
        <f>('Financial Reports'!H66-'Financial Reports'!H59)/'Financial Reports'!H73</f>
        <v>1.4777615546846317</v>
      </c>
      <c r="D39" s="30">
        <f>('Financial Reports'!I66-'Financial Reports'!I59)/'Financial Reports'!I73</f>
        <v>1.6485412338542138</v>
      </c>
      <c r="E39" s="30">
        <f>('Financial Reports'!J66-'Financial Reports'!J59)/'Financial Reports'!J73</f>
        <v>1.610835189572527</v>
      </c>
      <c r="F39" s="30">
        <f>('Financial Reports'!K66-'Financial Reports'!K59)/'Financial Reports'!K73</f>
        <v>1.5214158630381658</v>
      </c>
      <c r="G39" s="30">
        <f>AVERAGE(C39:F39)</f>
        <v>1.5646384602873846</v>
      </c>
      <c r="H39" s="9"/>
    </row>
    <row r="41" spans="1:8" ht="15" x14ac:dyDescent="0.25">
      <c r="A41" s="43" t="s">
        <v>64</v>
      </c>
      <c r="B41" s="8" t="s">
        <v>8</v>
      </c>
      <c r="C41" s="33">
        <f>ABS('Financial Reports'!B15/'Financial Reports'!B12)</f>
        <v>178.66</v>
      </c>
      <c r="D41" s="33">
        <f>ABS('Financial Reports'!C15/'Financial Reports'!C12)</f>
        <v>224.57575757575756</v>
      </c>
      <c r="E41" s="33">
        <f>ABS('Financial Reports'!D15/'Financial Reports'!D12)</f>
        <v>120.75</v>
      </c>
      <c r="F41" s="33">
        <f>ABS('Financial Reports'!E15/'Financial Reports'!E12)</f>
        <v>478.57142857142856</v>
      </c>
      <c r="G41" s="33">
        <f>AVERAGE(C41:F41)</f>
        <v>250.63929653679654</v>
      </c>
      <c r="H41" s="9"/>
    </row>
    <row r="42" spans="1:8" ht="15" x14ac:dyDescent="0.25">
      <c r="A42" s="41"/>
      <c r="B42" s="8" t="s">
        <v>11</v>
      </c>
      <c r="C42" s="33">
        <f>ABS('Financial Reports'!H15/'Financial Reports'!H12)</f>
        <v>18.70967741935484</v>
      </c>
      <c r="D42" s="33">
        <f>ABS('Financial Reports'!I15/'Financial Reports'!I12)</f>
        <v>7.6811594202898554</v>
      </c>
      <c r="E42" s="33">
        <f>ABS('Financial Reports'!J15/'Financial Reports'!J12)</f>
        <v>20.541401273885349</v>
      </c>
      <c r="F42" s="33">
        <f>ABS('Financial Reports'!K15/'Financial Reports'!K12)</f>
        <v>6.8741084165477888</v>
      </c>
      <c r="G42" s="33">
        <f>AVERAGE(C42:F42)</f>
        <v>13.45158663251946</v>
      </c>
      <c r="H42" s="9"/>
    </row>
    <row r="45" spans="1:8" x14ac:dyDescent="0.25">
      <c r="A45" s="1" t="s">
        <v>151</v>
      </c>
    </row>
    <row r="46" spans="1:8" x14ac:dyDescent="0.25">
      <c r="A46" s="42" t="s">
        <v>9</v>
      </c>
      <c r="B46" s="41"/>
      <c r="C46" s="41"/>
      <c r="D46" s="41"/>
      <c r="E46" s="41"/>
      <c r="F46" s="41"/>
      <c r="G46" s="41"/>
    </row>
    <row r="47" spans="1:8" x14ac:dyDescent="0.25">
      <c r="A47" s="41"/>
      <c r="B47" s="41"/>
      <c r="C47" s="41"/>
      <c r="D47" s="41"/>
      <c r="E47" s="41"/>
      <c r="F47" s="41"/>
      <c r="G47" s="41"/>
    </row>
    <row r="48" spans="1:8" x14ac:dyDescent="0.25">
      <c r="A48" s="10"/>
      <c r="B48" s="10"/>
      <c r="C48" s="10"/>
      <c r="D48" s="10"/>
      <c r="E48" s="10"/>
      <c r="F48" s="10"/>
      <c r="G48" s="10"/>
    </row>
    <row r="49" spans="1:7" x14ac:dyDescent="0.25">
      <c r="A49" s="40" t="s">
        <v>15</v>
      </c>
      <c r="B49" s="41"/>
      <c r="C49" s="41"/>
      <c r="D49" s="41"/>
      <c r="E49" s="41"/>
      <c r="F49" s="41"/>
      <c r="G49" s="41"/>
    </row>
    <row r="50" spans="1:7" x14ac:dyDescent="0.25">
      <c r="A50" s="41"/>
      <c r="B50" s="41"/>
      <c r="C50" s="41"/>
      <c r="D50" s="41"/>
      <c r="E50" s="41"/>
      <c r="F50" s="41"/>
      <c r="G50" s="41"/>
    </row>
    <row r="51" spans="1:7" x14ac:dyDescent="0.25">
      <c r="A51" s="10"/>
      <c r="B51" s="10"/>
      <c r="C51" s="10"/>
      <c r="D51" s="10"/>
      <c r="E51" s="10"/>
      <c r="F51" s="10"/>
      <c r="G51" s="10"/>
    </row>
    <row r="52" spans="1:7" x14ac:dyDescent="0.25">
      <c r="A52" s="40" t="s">
        <v>20</v>
      </c>
      <c r="B52" s="41"/>
      <c r="C52" s="41"/>
      <c r="D52" s="41"/>
      <c r="E52" s="41"/>
      <c r="F52" s="41"/>
      <c r="G52" s="41"/>
    </row>
    <row r="53" spans="1:7" x14ac:dyDescent="0.25">
      <c r="A53" s="41"/>
      <c r="B53" s="41"/>
      <c r="C53" s="41"/>
      <c r="D53" s="41"/>
      <c r="E53" s="41"/>
      <c r="F53" s="41"/>
      <c r="G53" s="41"/>
    </row>
    <row r="54" spans="1:7" x14ac:dyDescent="0.25">
      <c r="A54" s="10"/>
      <c r="B54" s="10"/>
      <c r="C54" s="10"/>
      <c r="D54" s="10"/>
      <c r="E54" s="10"/>
      <c r="F54" s="10"/>
      <c r="G54" s="10"/>
    </row>
    <row r="55" spans="1:7" x14ac:dyDescent="0.25">
      <c r="A55" s="40" t="s">
        <v>27</v>
      </c>
      <c r="B55" s="41"/>
      <c r="C55" s="41"/>
      <c r="D55" s="41"/>
      <c r="E55" s="41"/>
      <c r="F55" s="41"/>
      <c r="G55" s="41"/>
    </row>
    <row r="56" spans="1:7" x14ac:dyDescent="0.25">
      <c r="A56" s="41"/>
      <c r="B56" s="41"/>
      <c r="C56" s="41"/>
      <c r="D56" s="41"/>
      <c r="E56" s="41"/>
      <c r="F56" s="41"/>
      <c r="G56" s="41"/>
    </row>
    <row r="57" spans="1:7" ht="13.2" customHeight="1" x14ac:dyDescent="0.25">
      <c r="A57" s="10"/>
      <c r="B57" s="10"/>
      <c r="C57" s="10"/>
      <c r="D57" s="10"/>
      <c r="E57" s="10"/>
      <c r="F57" s="10"/>
      <c r="G57" s="10"/>
    </row>
    <row r="58" spans="1:7" x14ac:dyDescent="0.25">
      <c r="A58" s="40" t="s">
        <v>32</v>
      </c>
      <c r="B58" s="41"/>
      <c r="C58" s="41"/>
      <c r="D58" s="41"/>
      <c r="E58" s="41"/>
      <c r="F58" s="41"/>
      <c r="G58" s="41"/>
    </row>
    <row r="59" spans="1:7" x14ac:dyDescent="0.25">
      <c r="A59" s="41"/>
      <c r="B59" s="41"/>
      <c r="C59" s="41"/>
      <c r="D59" s="41"/>
      <c r="E59" s="41"/>
      <c r="F59" s="41"/>
      <c r="G59" s="41"/>
    </row>
    <row r="60" spans="1:7" ht="13.2" customHeight="1" x14ac:dyDescent="0.25">
      <c r="A60" s="10"/>
      <c r="B60" s="10"/>
      <c r="C60" s="10"/>
      <c r="D60" s="10"/>
      <c r="E60" s="10"/>
      <c r="F60" s="10"/>
      <c r="G60" s="10"/>
    </row>
    <row r="61" spans="1:7" x14ac:dyDescent="0.25">
      <c r="A61" s="40" t="s">
        <v>39</v>
      </c>
      <c r="B61" s="41"/>
      <c r="C61" s="41"/>
      <c r="D61" s="41"/>
      <c r="E61" s="41"/>
      <c r="F61" s="41"/>
      <c r="G61" s="41"/>
    </row>
    <row r="62" spans="1:7" x14ac:dyDescent="0.25">
      <c r="A62" s="41"/>
      <c r="B62" s="41"/>
      <c r="C62" s="41"/>
      <c r="D62" s="41"/>
      <c r="E62" s="41"/>
      <c r="F62" s="41"/>
      <c r="G62" s="41"/>
    </row>
    <row r="63" spans="1:7" x14ac:dyDescent="0.25">
      <c r="A63" s="10"/>
      <c r="B63" s="10"/>
      <c r="C63" s="10"/>
      <c r="D63" s="10"/>
      <c r="E63" s="10"/>
      <c r="F63" s="10"/>
      <c r="G63" s="10"/>
    </row>
    <row r="64" spans="1:7" x14ac:dyDescent="0.25">
      <c r="A64" s="40" t="s">
        <v>44</v>
      </c>
      <c r="B64" s="41"/>
      <c r="C64" s="41"/>
      <c r="D64" s="41"/>
      <c r="E64" s="41"/>
      <c r="F64" s="41"/>
      <c r="G64" s="41"/>
    </row>
    <row r="65" spans="1:7" ht="13.2" customHeight="1" x14ac:dyDescent="0.25">
      <c r="A65" s="41"/>
      <c r="B65" s="41"/>
      <c r="C65" s="41"/>
      <c r="D65" s="41"/>
      <c r="E65" s="41"/>
      <c r="F65" s="41"/>
      <c r="G65" s="41"/>
    </row>
    <row r="66" spans="1:7" ht="15" x14ac:dyDescent="0.25">
      <c r="A66" s="11"/>
      <c r="B66" s="10"/>
      <c r="C66" s="10"/>
      <c r="D66" s="10"/>
      <c r="E66" s="10"/>
      <c r="F66" s="10"/>
      <c r="G66" s="10"/>
    </row>
    <row r="67" spans="1:7" x14ac:dyDescent="0.25">
      <c r="A67" s="40" t="s">
        <v>49</v>
      </c>
      <c r="B67" s="41"/>
      <c r="C67" s="41"/>
      <c r="D67" s="41"/>
      <c r="E67" s="41"/>
      <c r="F67" s="41"/>
      <c r="G67" s="41"/>
    </row>
    <row r="68" spans="1:7" ht="13.2" customHeight="1" x14ac:dyDescent="0.25">
      <c r="A68" s="41"/>
      <c r="B68" s="41"/>
      <c r="C68" s="41"/>
      <c r="D68" s="41"/>
      <c r="E68" s="41"/>
      <c r="F68" s="41"/>
      <c r="G68" s="41"/>
    </row>
    <row r="69" spans="1:7" ht="15" x14ac:dyDescent="0.25">
      <c r="A69" s="11"/>
      <c r="B69" s="10"/>
      <c r="C69" s="10"/>
      <c r="D69" s="10"/>
      <c r="E69" s="10"/>
      <c r="F69" s="10"/>
      <c r="G69" s="10"/>
    </row>
    <row r="70" spans="1:7" x14ac:dyDescent="0.25">
      <c r="A70" s="40" t="s">
        <v>54</v>
      </c>
      <c r="B70" s="41"/>
      <c r="C70" s="41"/>
      <c r="D70" s="41"/>
      <c r="E70" s="41"/>
      <c r="F70" s="41"/>
      <c r="G70" s="41"/>
    </row>
    <row r="71" spans="1:7" ht="13.2" customHeight="1" x14ac:dyDescent="0.25">
      <c r="A71" s="41"/>
      <c r="B71" s="41"/>
      <c r="C71" s="41"/>
      <c r="D71" s="41"/>
      <c r="E71" s="41"/>
      <c r="F71" s="41"/>
      <c r="G71" s="41"/>
    </row>
    <row r="72" spans="1:7" ht="15" x14ac:dyDescent="0.25">
      <c r="A72" s="11"/>
      <c r="B72" s="10"/>
      <c r="C72" s="10"/>
      <c r="D72" s="10"/>
      <c r="E72" s="10"/>
      <c r="F72" s="10"/>
      <c r="G72" s="10"/>
    </row>
    <row r="73" spans="1:7" x14ac:dyDescent="0.25">
      <c r="A73" s="40" t="s">
        <v>60</v>
      </c>
      <c r="B73" s="41"/>
      <c r="C73" s="41"/>
      <c r="D73" s="41"/>
      <c r="E73" s="41"/>
      <c r="F73" s="41"/>
      <c r="G73" s="41"/>
    </row>
    <row r="74" spans="1:7" ht="13.2" customHeight="1" x14ac:dyDescent="0.25">
      <c r="A74" s="41"/>
      <c r="B74" s="41"/>
      <c r="C74" s="41"/>
      <c r="D74" s="41"/>
      <c r="E74" s="41"/>
      <c r="F74" s="41"/>
      <c r="G74" s="41"/>
    </row>
    <row r="75" spans="1:7" ht="15" x14ac:dyDescent="0.25">
      <c r="A75" s="11"/>
      <c r="B75" s="10"/>
      <c r="C75" s="10"/>
      <c r="D75" s="10"/>
      <c r="E75" s="10"/>
      <c r="F75" s="10"/>
      <c r="G75" s="10"/>
    </row>
    <row r="76" spans="1:7" x14ac:dyDescent="0.25">
      <c r="A76" s="40" t="s">
        <v>65</v>
      </c>
      <c r="B76" s="41"/>
      <c r="C76" s="41"/>
      <c r="D76" s="41"/>
      <c r="E76" s="41"/>
      <c r="F76" s="41"/>
      <c r="G76" s="41"/>
    </row>
    <row r="77" spans="1:7" x14ac:dyDescent="0.25">
      <c r="A77" s="41"/>
      <c r="B77" s="41"/>
      <c r="C77" s="41"/>
      <c r="D77" s="41"/>
      <c r="E77" s="41"/>
      <c r="F77" s="41"/>
      <c r="G77" s="41"/>
    </row>
    <row r="78" spans="1:7" ht="15" x14ac:dyDescent="0.25">
      <c r="A78" s="11"/>
      <c r="B78" s="10"/>
      <c r="C78" s="10"/>
      <c r="D78" s="10"/>
      <c r="E78" s="10"/>
      <c r="F78" s="10"/>
      <c r="G78" s="10"/>
    </row>
    <row r="79" spans="1:7" ht="13.2" customHeight="1" x14ac:dyDescent="0.25">
      <c r="A79" s="11"/>
      <c r="B79" s="10"/>
      <c r="C79" s="10"/>
      <c r="D79" s="10"/>
      <c r="E79" s="10"/>
      <c r="F79" s="10"/>
      <c r="G79" s="10"/>
    </row>
    <row r="80" spans="1:7" ht="15" x14ac:dyDescent="0.25">
      <c r="A80" s="11"/>
      <c r="B80" s="10"/>
      <c r="C80" s="10"/>
      <c r="D80" s="10"/>
      <c r="E80" s="10"/>
      <c r="F80" s="10"/>
      <c r="G80" s="10"/>
    </row>
    <row r="81" spans="1:7" ht="15" x14ac:dyDescent="0.25">
      <c r="A81" s="11"/>
      <c r="B81" s="10"/>
      <c r="C81" s="10"/>
      <c r="D81" s="10"/>
      <c r="E81" s="10"/>
      <c r="F81" s="10"/>
      <c r="G81" s="10"/>
    </row>
    <row r="82" spans="1:7" ht="13.2" customHeight="1" x14ac:dyDescent="0.25"/>
    <row r="105" spans="1:7" x14ac:dyDescent="0.25">
      <c r="A105" s="38"/>
      <c r="B105" s="38"/>
      <c r="C105" s="38"/>
      <c r="D105" s="38"/>
      <c r="E105" s="38"/>
      <c r="F105" s="38"/>
      <c r="G105" s="38"/>
    </row>
    <row r="106" spans="1:7" x14ac:dyDescent="0.25">
      <c r="A106" s="38"/>
      <c r="B106" s="38"/>
      <c r="C106" s="38"/>
      <c r="D106" s="38"/>
      <c r="E106" s="38"/>
      <c r="F106" s="38"/>
      <c r="G106" s="38"/>
    </row>
    <row r="107" spans="1:7" x14ac:dyDescent="0.25">
      <c r="A107" s="38"/>
      <c r="B107" s="38"/>
      <c r="C107" s="38"/>
      <c r="D107" s="38"/>
      <c r="E107" s="38"/>
      <c r="F107" s="38"/>
      <c r="G107" s="38"/>
    </row>
    <row r="108" spans="1:7" x14ac:dyDescent="0.25">
      <c r="A108" s="38"/>
      <c r="B108" s="38"/>
      <c r="C108" s="38"/>
      <c r="D108" s="38"/>
      <c r="E108" s="38"/>
      <c r="F108" s="38"/>
      <c r="G108" s="38"/>
    </row>
    <row r="109" spans="1:7" x14ac:dyDescent="0.25">
      <c r="A109" s="38"/>
      <c r="B109" s="38"/>
      <c r="C109" s="38"/>
      <c r="D109" s="38"/>
      <c r="E109" s="38"/>
      <c r="F109" s="38"/>
      <c r="G109" s="38"/>
    </row>
    <row r="110" spans="1:7" x14ac:dyDescent="0.25">
      <c r="A110" s="38"/>
      <c r="B110" s="38"/>
      <c r="C110" s="38"/>
      <c r="D110" s="38"/>
      <c r="E110" s="38"/>
      <c r="F110" s="38"/>
      <c r="G110" s="38"/>
    </row>
    <row r="111" spans="1:7" x14ac:dyDescent="0.25">
      <c r="A111" s="38"/>
      <c r="B111" s="38"/>
      <c r="C111" s="38"/>
      <c r="D111" s="38"/>
      <c r="E111" s="38"/>
      <c r="F111" s="38"/>
      <c r="G111" s="38"/>
    </row>
  </sheetData>
  <mergeCells count="26">
    <mergeCell ref="A33:A34"/>
    <mergeCell ref="A55:G56"/>
    <mergeCell ref="A58:G59"/>
    <mergeCell ref="A61:G62"/>
    <mergeCell ref="A64:G65"/>
    <mergeCell ref="A46:G47"/>
    <mergeCell ref="A49:G50"/>
    <mergeCell ref="A16:A17"/>
    <mergeCell ref="A3:G3"/>
    <mergeCell ref="A5:A6"/>
    <mergeCell ref="A8:A9"/>
    <mergeCell ref="A11:A12"/>
    <mergeCell ref="A14:G14"/>
    <mergeCell ref="A36:G36"/>
    <mergeCell ref="A38:A39"/>
    <mergeCell ref="A41:A42"/>
    <mergeCell ref="A19:A20"/>
    <mergeCell ref="A22:G22"/>
    <mergeCell ref="A24:A25"/>
    <mergeCell ref="A27:A28"/>
    <mergeCell ref="A30:A31"/>
    <mergeCell ref="A52:G53"/>
    <mergeCell ref="A67:G68"/>
    <mergeCell ref="A70:G71"/>
    <mergeCell ref="A73:G74"/>
    <mergeCell ref="A76:G77"/>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high="1" xr2:uid="{640767CB-ADC2-43BA-9FEB-F29378E73156}">
          <x14:colorSeries rgb="FF0070C0"/>
          <x14:colorNegative rgb="FF000000"/>
          <x14:colorAxis rgb="FF000000"/>
          <x14:colorMarkers rgb="FF000000"/>
          <x14:colorFirst rgb="FF000000"/>
          <x14:colorLast rgb="FF000000"/>
          <x14:colorHigh rgb="FF000000"/>
          <x14:colorLow rgb="FF000000"/>
          <x14:sparklines>
            <x14:sparkline>
              <xm:f>'Company Performance Ratios'!C5:F5</xm:f>
              <xm:sqref>H5</xm:sqref>
            </x14:sparkline>
          </x14:sparklines>
        </x14:sparklineGroup>
        <x14:sparklineGroup displayEmptyCellsAs="gap" high="1" xr2:uid="{639D2580-D8CF-4FF4-B5B1-66CF8DA52929}">
          <x14:colorSeries rgb="FF0070C0"/>
          <x14:colorNegative rgb="FF000000"/>
          <x14:colorAxis rgb="FF000000"/>
          <x14:colorMarkers rgb="FF000000"/>
          <x14:colorFirst rgb="FF000000"/>
          <x14:colorLast rgb="FF000000"/>
          <x14:colorHigh rgb="FF000000"/>
          <x14:colorLow rgb="FF000000"/>
          <x14:sparklines>
            <x14:sparkline>
              <xm:f>'Company Performance Ratios'!C6:F6</xm:f>
              <xm:sqref>H6</xm:sqref>
            </x14:sparkline>
          </x14:sparklines>
        </x14:sparklineGroup>
        <x14:sparklineGroup displayEmptyCellsAs="gap" high="1" xr2:uid="{49B5DE9C-A1F7-487D-9019-E66474DD3A8F}">
          <x14:colorSeries rgb="FF0070C0"/>
          <x14:colorNegative rgb="FF000000"/>
          <x14:colorAxis rgb="FF000000"/>
          <x14:colorMarkers rgb="FF000000"/>
          <x14:colorFirst rgb="FF000000"/>
          <x14:colorLast rgb="FF000000"/>
          <x14:colorHigh rgb="FF000000"/>
          <x14:colorLow rgb="FF000000"/>
          <x14:sparklines>
            <x14:sparkline>
              <xm:f>'Company Performance Ratios'!C9:F9</xm:f>
              <xm:sqref>H9</xm:sqref>
            </x14:sparkline>
          </x14:sparklines>
        </x14:sparklineGroup>
        <x14:sparklineGroup displayEmptyCellsAs="gap" high="1" xr2:uid="{F4CDE061-FEAB-471F-964B-08FF32BE8456}">
          <x14:colorSeries rgb="FF0070C0"/>
          <x14:colorNegative rgb="FF000000"/>
          <x14:colorAxis rgb="FF000000"/>
          <x14:colorMarkers rgb="FF000000"/>
          <x14:colorFirst rgb="FF000000"/>
          <x14:colorLast rgb="FF000000"/>
          <x14:colorHigh rgb="FF000000"/>
          <x14:colorLow rgb="FF000000"/>
          <x14:sparklines>
            <x14:sparkline>
              <xm:f>'Company Performance Ratios'!C8:F8</xm:f>
              <xm:sqref>H8</xm:sqref>
            </x14:sparkline>
          </x14:sparklines>
        </x14:sparklineGroup>
        <x14:sparklineGroup displayEmptyCellsAs="gap" high="1" xr2:uid="{322C6BEE-9E3D-4F78-8743-B610C5C976A2}">
          <x14:colorSeries rgb="FF0070C0"/>
          <x14:colorNegative rgb="FF000000"/>
          <x14:colorAxis rgb="FF000000"/>
          <x14:colorMarkers rgb="FF000000"/>
          <x14:colorFirst rgb="FF000000"/>
          <x14:colorLast rgb="FF000000"/>
          <x14:colorHigh rgb="FF000000"/>
          <x14:colorLow rgb="FF000000"/>
          <x14:sparklines>
            <x14:sparkline>
              <xm:f>'Company Performance Ratios'!C12:F12</xm:f>
              <xm:sqref>H12</xm:sqref>
            </x14:sparkline>
          </x14:sparklines>
        </x14:sparklineGroup>
        <x14:sparklineGroup displayEmptyCellsAs="gap" high="1" xr2:uid="{B63841F4-081C-4C35-9B92-BEDFA84B6E73}">
          <x14:colorSeries rgb="FF0070C0"/>
          <x14:colorNegative rgb="FF000000"/>
          <x14:colorAxis rgb="FF000000"/>
          <x14:colorMarkers rgb="FF000000"/>
          <x14:colorFirst rgb="FF000000"/>
          <x14:colorLast rgb="FF000000"/>
          <x14:colorHigh rgb="FF000000"/>
          <x14:colorLow rgb="FF000000"/>
          <x14:sparklines>
            <x14:sparkline>
              <xm:f>'Company Performance Ratios'!C11:F11</xm:f>
              <xm:sqref>H11</xm:sqref>
            </x14:sparkline>
          </x14:sparklines>
        </x14:sparklineGroup>
        <x14:sparklineGroup displayEmptyCellsAs="gap" high="1" xr2:uid="{19CEF08E-3A7C-4328-86C5-7511F8192AC9}">
          <x14:colorSeries rgb="FF0070C0"/>
          <x14:colorNegative rgb="FF000000"/>
          <x14:colorAxis rgb="FF000000"/>
          <x14:colorMarkers rgb="FF000000"/>
          <x14:colorFirst rgb="FF000000"/>
          <x14:colorLast rgb="FF000000"/>
          <x14:colorHigh rgb="FF000000"/>
          <x14:colorLow rgb="FF000000"/>
          <x14:sparklines>
            <x14:sparkline>
              <xm:f>'Company Performance Ratios'!C17:F17</xm:f>
              <xm:sqref>H17</xm:sqref>
            </x14:sparkline>
          </x14:sparklines>
        </x14:sparklineGroup>
        <x14:sparklineGroup displayEmptyCellsAs="gap" high="1" xr2:uid="{73FD9EB7-BE44-4F08-A89D-B00EC0B3E090}">
          <x14:colorSeries rgb="FF0070C0"/>
          <x14:colorNegative rgb="FF000000"/>
          <x14:colorAxis rgb="FF000000"/>
          <x14:colorMarkers rgb="FF000000"/>
          <x14:colorFirst rgb="FF000000"/>
          <x14:colorLast rgb="FF000000"/>
          <x14:colorHigh rgb="FF000000"/>
          <x14:colorLow rgb="FF000000"/>
          <x14:sparklines>
            <x14:sparkline>
              <xm:f>'Company Performance Ratios'!C16:F16</xm:f>
              <xm:sqref>H16</xm:sqref>
            </x14:sparkline>
          </x14:sparklines>
        </x14:sparklineGroup>
        <x14:sparklineGroup displayEmptyCellsAs="gap" high="1" xr2:uid="{D19E2530-92ED-4284-9199-B46529D79C7A}">
          <x14:colorSeries rgb="FF0070C0"/>
          <x14:colorNegative rgb="FF000000"/>
          <x14:colorAxis rgb="FF000000"/>
          <x14:colorMarkers rgb="FF000000"/>
          <x14:colorFirst rgb="FF000000"/>
          <x14:colorLast rgb="FF000000"/>
          <x14:colorHigh rgb="FF000000"/>
          <x14:colorLow rgb="FF000000"/>
          <x14:sparklines>
            <x14:sparkline>
              <xm:f>'Company Performance Ratios'!C20:F20</xm:f>
              <xm:sqref>H20</xm:sqref>
            </x14:sparkline>
          </x14:sparklines>
        </x14:sparklineGroup>
        <x14:sparklineGroup displayEmptyCellsAs="gap" high="1" xr2:uid="{4D3ED68D-FEBA-441E-85C9-7A7914839AAE}">
          <x14:colorSeries rgb="FF0070C0"/>
          <x14:colorNegative rgb="FF000000"/>
          <x14:colorAxis rgb="FF000000"/>
          <x14:colorMarkers rgb="FF000000"/>
          <x14:colorFirst rgb="FF000000"/>
          <x14:colorLast rgb="FF000000"/>
          <x14:colorHigh rgb="FF000000"/>
          <x14:colorLow rgb="FF000000"/>
          <x14:sparklines>
            <x14:sparkline>
              <xm:f>'Company Performance Ratios'!C19:F19</xm:f>
              <xm:sqref>H19</xm:sqref>
            </x14:sparkline>
          </x14:sparklines>
        </x14:sparklineGroup>
        <x14:sparklineGroup displayEmptyCellsAs="gap" high="1" xr2:uid="{22D459BE-6E8A-4389-BED7-E51E14E46FE9}">
          <x14:colorSeries rgb="FF0070C0"/>
          <x14:colorNegative rgb="FF000000"/>
          <x14:colorAxis rgb="FF000000"/>
          <x14:colorMarkers rgb="FF000000"/>
          <x14:colorFirst rgb="FF000000"/>
          <x14:colorLast rgb="FF000000"/>
          <x14:colorHigh rgb="FF000000"/>
          <x14:colorLow rgb="FF000000"/>
          <x14:sparklines>
            <x14:sparkline>
              <xm:f>'Company Performance Ratios'!C25:F25</xm:f>
              <xm:sqref>H25</xm:sqref>
            </x14:sparkline>
          </x14:sparklines>
        </x14:sparklineGroup>
        <x14:sparklineGroup displayEmptyCellsAs="gap" high="1" xr2:uid="{61842D8E-35E6-4B8F-A877-4D8A7737AFE9}">
          <x14:colorSeries rgb="FF0070C0"/>
          <x14:colorNegative rgb="FF000000"/>
          <x14:colorAxis rgb="FF000000"/>
          <x14:colorMarkers rgb="FF000000"/>
          <x14:colorFirst rgb="FF000000"/>
          <x14:colorLast rgb="FF000000"/>
          <x14:colorHigh rgb="FF000000"/>
          <x14:colorLow rgb="FF000000"/>
          <x14:sparklines>
            <x14:sparkline>
              <xm:f>'Company Performance Ratios'!C24:F24</xm:f>
              <xm:sqref>H24</xm:sqref>
            </x14:sparkline>
          </x14:sparklines>
        </x14:sparklineGroup>
        <x14:sparklineGroup displayEmptyCellsAs="gap" high="1" xr2:uid="{F6B70F00-6347-4168-9DE3-090291398FFA}">
          <x14:colorSeries rgb="FF0070C0"/>
          <x14:colorNegative rgb="FF000000"/>
          <x14:colorAxis rgb="FF000000"/>
          <x14:colorMarkers rgb="FF000000"/>
          <x14:colorFirst rgb="FF000000"/>
          <x14:colorLast rgb="FF000000"/>
          <x14:colorHigh rgb="FF000000"/>
          <x14:colorLow rgb="FF000000"/>
          <x14:sparklines>
            <x14:sparkline>
              <xm:f>'Company Performance Ratios'!C28:F28</xm:f>
              <xm:sqref>H28</xm:sqref>
            </x14:sparkline>
          </x14:sparklines>
        </x14:sparklineGroup>
        <x14:sparklineGroup displayEmptyCellsAs="gap" high="1" xr2:uid="{6360DA63-56DD-444E-83CE-506EB31AB831}">
          <x14:colorSeries rgb="FF0070C0"/>
          <x14:colorNegative rgb="FF000000"/>
          <x14:colorAxis rgb="FF000000"/>
          <x14:colorMarkers rgb="FF000000"/>
          <x14:colorFirst rgb="FF000000"/>
          <x14:colorLast rgb="FF000000"/>
          <x14:colorHigh rgb="FF000000"/>
          <x14:colorLow rgb="FF000000"/>
          <x14:sparklines>
            <x14:sparkline>
              <xm:f>'Company Performance Ratios'!C27:F27</xm:f>
              <xm:sqref>H27</xm:sqref>
            </x14:sparkline>
          </x14:sparklines>
        </x14:sparklineGroup>
        <x14:sparklineGroup displayEmptyCellsAs="gap" high="1" xr2:uid="{04759D33-9528-414B-9E79-58EA085DC73B}">
          <x14:colorSeries rgb="FF0070C0"/>
          <x14:colorNegative rgb="FF000000"/>
          <x14:colorAxis rgb="FF000000"/>
          <x14:colorMarkers rgb="FF000000"/>
          <x14:colorFirst rgb="FF000000"/>
          <x14:colorLast rgb="FF000000"/>
          <x14:colorHigh rgb="FF000000"/>
          <x14:colorLow rgb="FF000000"/>
          <x14:sparklines>
            <x14:sparkline>
              <xm:f>'Company Performance Ratios'!C31:F31</xm:f>
              <xm:sqref>H31</xm:sqref>
            </x14:sparkline>
          </x14:sparklines>
        </x14:sparklineGroup>
        <x14:sparklineGroup displayEmptyCellsAs="gap" high="1" xr2:uid="{5DBEECAB-E512-4730-ADCE-9ACCFA8C735C}">
          <x14:colorSeries rgb="FF0070C0"/>
          <x14:colorNegative rgb="FF000000"/>
          <x14:colorAxis rgb="FF000000"/>
          <x14:colorMarkers rgb="FF000000"/>
          <x14:colorFirst rgb="FF000000"/>
          <x14:colorLast rgb="FF000000"/>
          <x14:colorHigh rgb="FF000000"/>
          <x14:colorLow rgb="FF000000"/>
          <x14:sparklines>
            <x14:sparkline>
              <xm:f>'Company Performance Ratios'!C30:F30</xm:f>
              <xm:sqref>H30</xm:sqref>
            </x14:sparkline>
          </x14:sparklines>
        </x14:sparklineGroup>
        <x14:sparklineGroup displayEmptyCellsAs="gap" high="1" xr2:uid="{0F538224-6E2E-43A6-ACD5-CC6D5A4A578F}">
          <x14:colorSeries rgb="FF0070C0"/>
          <x14:colorNegative rgb="FF000000"/>
          <x14:colorAxis rgb="FF000000"/>
          <x14:colorMarkers rgb="FF000000"/>
          <x14:colorFirst rgb="FF000000"/>
          <x14:colorLast rgb="FF000000"/>
          <x14:colorHigh rgb="FF000000"/>
          <x14:colorLow rgb="FF000000"/>
          <x14:sparklines>
            <x14:sparkline>
              <xm:f>'Company Performance Ratios'!C34:F34</xm:f>
              <xm:sqref>H34</xm:sqref>
            </x14:sparkline>
          </x14:sparklines>
        </x14:sparklineGroup>
        <x14:sparklineGroup displayEmptyCellsAs="gap" high="1" xr2:uid="{D0ECB07A-12B6-4CAF-A3D1-8CD51391333B}">
          <x14:colorSeries rgb="FF0070C0"/>
          <x14:colorNegative rgb="FF000000"/>
          <x14:colorAxis rgb="FF000000"/>
          <x14:colorMarkers rgb="FF000000"/>
          <x14:colorFirst rgb="FF000000"/>
          <x14:colorLast rgb="FF000000"/>
          <x14:colorHigh rgb="FF000000"/>
          <x14:colorLow rgb="FF000000"/>
          <x14:sparklines>
            <x14:sparkline>
              <xm:f>'Company Performance Ratios'!C33:F33</xm:f>
              <xm:sqref>H33</xm:sqref>
            </x14:sparkline>
          </x14:sparklines>
        </x14:sparklineGroup>
        <x14:sparklineGroup displayEmptyCellsAs="gap" high="1" xr2:uid="{F4F762DF-262F-456B-A906-732ADF627F85}">
          <x14:colorSeries rgb="FF0070C0"/>
          <x14:colorNegative rgb="FF000000"/>
          <x14:colorAxis rgb="FF000000"/>
          <x14:colorMarkers rgb="FF000000"/>
          <x14:colorFirst rgb="FF000000"/>
          <x14:colorLast rgb="FF000000"/>
          <x14:colorHigh rgb="FF000000"/>
          <x14:colorLow rgb="FF000000"/>
          <x14:sparklines>
            <x14:sparkline>
              <xm:f>'Company Performance Ratios'!C38:F38</xm:f>
              <xm:sqref>H38</xm:sqref>
            </x14:sparkline>
          </x14:sparklines>
        </x14:sparklineGroup>
        <x14:sparklineGroup displayEmptyCellsAs="gap" high="1" xr2:uid="{5C41F9D1-6564-41C3-80EC-3AACE61C306F}">
          <x14:colorSeries rgb="FF0070C0"/>
          <x14:colorNegative rgb="FF000000"/>
          <x14:colorAxis rgb="FF000000"/>
          <x14:colorMarkers rgb="FF000000"/>
          <x14:colorFirst rgb="FF000000"/>
          <x14:colorLast rgb="FF000000"/>
          <x14:colorHigh rgb="FF000000"/>
          <x14:colorLow rgb="FF000000"/>
          <x14:sparklines>
            <x14:sparkline>
              <xm:f>'Company Performance Ratios'!C39:F39</xm:f>
              <xm:sqref>H39</xm:sqref>
            </x14:sparkline>
          </x14:sparklines>
        </x14:sparklineGroup>
        <x14:sparklineGroup displayEmptyCellsAs="gap" high="1" xr2:uid="{C7EA4168-7C27-4922-8EC9-59028B3939E6}">
          <x14:colorSeries rgb="FF0070C0"/>
          <x14:colorNegative rgb="FF000000"/>
          <x14:colorAxis rgb="FF000000"/>
          <x14:colorMarkers rgb="FF000000"/>
          <x14:colorFirst rgb="FF000000"/>
          <x14:colorLast rgb="FF000000"/>
          <x14:colorHigh rgb="FF000000"/>
          <x14:colorLow rgb="FF000000"/>
          <x14:sparklines>
            <x14:sparkline>
              <xm:f>'Company Performance Ratios'!C41:F41</xm:f>
              <xm:sqref>H41</xm:sqref>
            </x14:sparkline>
          </x14:sparklines>
        </x14:sparklineGroup>
        <x14:sparklineGroup displayEmptyCellsAs="gap" high="1" xr2:uid="{7524607B-E7CD-4AEF-9863-9AFDC22E0883}">
          <x14:colorSeries rgb="FF0070C0"/>
          <x14:colorNegative rgb="FF000000"/>
          <x14:colorAxis rgb="FF000000"/>
          <x14:colorMarkers rgb="FF000000"/>
          <x14:colorFirst rgb="FF000000"/>
          <x14:colorLast rgb="FF000000"/>
          <x14:colorHigh rgb="FF000000"/>
          <x14:colorLow rgb="FF000000"/>
          <x14:sparklines>
            <x14:sparkline>
              <xm:f>'Company Performance Ratios'!C42:F42</xm:f>
              <xm:sqref>H42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B2D6-E8C3-4702-A7C1-B59916C4D854}">
  <dimension ref="A1"/>
  <sheetViews>
    <sheetView zoomScale="80" workbookViewId="0"/>
  </sheetViews>
  <sheetFormatPr defaultRowHeight="13.2" x14ac:dyDescent="0.25"/>
  <cols>
    <col min="1" max="1" width="19.88671875" customWidth="1"/>
  </cols>
  <sheetData>
    <row r="1" spans="1:1" x14ac:dyDescent="0.25">
      <c r="A1" s="1" t="s">
        <v>155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 Reports</vt:lpstr>
      <vt:lpstr>Company Performance Ratios</vt:lpstr>
      <vt:lpstr>Analysis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2022-10-20T16:47:48Z</dcterms:modified>
</cp:coreProperties>
</file>