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jat\OneDrive - St. Clair College\sem-4\DAB-401 Financial Analytics\Final Project\"/>
    </mc:Choice>
  </mc:AlternateContent>
  <xr:revisionPtr revIDLastSave="0" documentId="13_ncr:1_{9F5D4048-021A-4F7C-9A1E-4E9B620C25CA}" xr6:coauthVersionLast="47" xr6:coauthVersionMax="47" xr10:uidLastSave="{00000000-0000-0000-0000-000000000000}"/>
  <bookViews>
    <workbookView xWindow="-110" yWindow="-110" windowWidth="19420" windowHeight="10300" tabRatio="851" activeTab="5" xr2:uid="{537F0CB5-00D9-4081-81BE-D4CE60D7996D}"/>
  </bookViews>
  <sheets>
    <sheet name="Income Statement" sheetId="13" r:id="rId1"/>
    <sheet name="Balance Sheet" sheetId="12" r:id="rId2"/>
    <sheet name="Cash Flows" sheetId="11" r:id="rId3"/>
    <sheet name="CRM" sheetId="5" r:id="rId4"/>
    <sheet name="S&amp;P500" sheetId="6" r:id="rId5"/>
    <sheet name="Ratio Anlysis" sheetId="3" r:id="rId6"/>
    <sheet name="CAPM" sheetId="4" r:id="rId7"/>
    <sheet name="Regression Analysis" sheetId="8" r:id="rId8"/>
    <sheet name="WACC" sheetId="7" r:id="rId9"/>
    <sheet name="MCS" sheetId="10" r:id="rId10"/>
    <sheet name="Brownian" sheetId="14" r:id="rId11"/>
  </sheets>
  <definedNames>
    <definedName name="_xlnm._FilterDatabase" localSheetId="10" hidden="1">Brownian!$A$1:$C$1</definedName>
    <definedName name="_xlnm._FilterDatabase" localSheetId="6" hidden="1">CAPM!$A$1:$E$1</definedName>
    <definedName name="_xlnm._FilterDatabase" localSheetId="4" hidden="1">'S&amp;P500'!$A$1:$G$1</definedName>
    <definedName name="_xlchart.v1.0" hidden="1">MCS!$J$1</definedName>
    <definedName name="_xlchart.v1.1" hidden="1">MCS!$J$2:$J$250</definedName>
    <definedName name="_xlchart.v1.2" hidden="1">MCS!$J$1</definedName>
    <definedName name="_xlchart.v1.3" hidden="1">MCS!$J$2:$J$250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4" l="1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3" i="14"/>
  <c r="G8" i="14" s="1"/>
  <c r="G12" i="14" s="1"/>
  <c r="K13" i="3"/>
  <c r="G9" i="3"/>
  <c r="K7" i="3"/>
  <c r="F6" i="7"/>
  <c r="F11" i="7" s="1"/>
  <c r="G4" i="14" l="1"/>
  <c r="G6" i="14"/>
  <c r="C16" i="7"/>
  <c r="I4" i="7" s="1"/>
  <c r="C12" i="7"/>
  <c r="G10" i="14" l="1"/>
  <c r="G14" i="14" s="1"/>
  <c r="I5" i="7"/>
  <c r="I7" i="7" s="1"/>
  <c r="C18" i="7"/>
  <c r="F10" i="7" s="1"/>
  <c r="F13" i="7" s="1"/>
  <c r="I8" i="7" l="1"/>
  <c r="E4" i="4"/>
  <c r="B3" i="4"/>
  <c r="B4" i="4"/>
  <c r="G19" i="3"/>
  <c r="G15" i="3"/>
  <c r="G11" i="3"/>
  <c r="G7" i="3"/>
  <c r="G26" i="3"/>
  <c r="G27" i="3" s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F4" i="10"/>
  <c r="I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3" i="10"/>
  <c r="F3" i="10" l="1"/>
  <c r="J6" i="10" s="1"/>
  <c r="J98" i="10"/>
  <c r="J86" i="10"/>
  <c r="J70" i="10"/>
  <c r="J54" i="10"/>
  <c r="J46" i="10"/>
  <c r="J34" i="10"/>
  <c r="J10" i="10"/>
  <c r="J101" i="10"/>
  <c r="J97" i="10"/>
  <c r="J93" i="10"/>
  <c r="J89" i="10"/>
  <c r="J85" i="10"/>
  <c r="J81" i="10"/>
  <c r="J77" i="10"/>
  <c r="J73" i="10"/>
  <c r="J69" i="10"/>
  <c r="J65" i="10"/>
  <c r="J61" i="10"/>
  <c r="J57" i="10"/>
  <c r="J53" i="10"/>
  <c r="J49" i="10"/>
  <c r="J45" i="10"/>
  <c r="J41" i="10"/>
  <c r="J37" i="10"/>
  <c r="J33" i="10"/>
  <c r="J29" i="10"/>
  <c r="J25" i="10"/>
  <c r="J21" i="10"/>
  <c r="J17" i="10"/>
  <c r="J13" i="10"/>
  <c r="J9" i="10"/>
  <c r="J5" i="10"/>
  <c r="J90" i="10"/>
  <c r="J78" i="10"/>
  <c r="J74" i="10"/>
  <c r="J62" i="10"/>
  <c r="J50" i="10"/>
  <c r="J38" i="10"/>
  <c r="J30" i="10"/>
  <c r="J22" i="10"/>
  <c r="J14" i="10"/>
  <c r="J2" i="10"/>
  <c r="J100" i="10"/>
  <c r="J96" i="10"/>
  <c r="J92" i="10"/>
  <c r="J88" i="10"/>
  <c r="J84" i="10"/>
  <c r="J80" i="10"/>
  <c r="J76" i="10"/>
  <c r="J72" i="10"/>
  <c r="J68" i="10"/>
  <c r="J64" i="10"/>
  <c r="J60" i="10"/>
  <c r="J56" i="10"/>
  <c r="J52" i="10"/>
  <c r="J48" i="10"/>
  <c r="J44" i="10"/>
  <c r="J40" i="10"/>
  <c r="J36" i="10"/>
  <c r="J32" i="10"/>
  <c r="J28" i="10"/>
  <c r="J24" i="10"/>
  <c r="J20" i="10"/>
  <c r="J16" i="10"/>
  <c r="J12" i="10"/>
  <c r="J8" i="10"/>
  <c r="J4" i="10"/>
  <c r="J94" i="10"/>
  <c r="J82" i="10"/>
  <c r="J66" i="10"/>
  <c r="J58" i="10"/>
  <c r="J42" i="10"/>
  <c r="J26" i="10"/>
  <c r="J18" i="10"/>
  <c r="J99" i="10"/>
  <c r="J95" i="10"/>
  <c r="J91" i="10"/>
  <c r="J87" i="10"/>
  <c r="J83" i="10"/>
  <c r="J79" i="10"/>
  <c r="J75" i="10"/>
  <c r="J71" i="10"/>
  <c r="J67" i="10"/>
  <c r="J63" i="10"/>
  <c r="J59" i="10"/>
  <c r="J55" i="10"/>
  <c r="J51" i="10"/>
  <c r="J47" i="10"/>
  <c r="J43" i="10"/>
  <c r="J39" i="10"/>
  <c r="J35" i="10"/>
  <c r="J31" i="10"/>
  <c r="J27" i="10"/>
  <c r="J23" i="10"/>
  <c r="J19" i="10"/>
  <c r="J15" i="10"/>
  <c r="J11" i="10"/>
  <c r="J7" i="10"/>
  <c r="J3" i="10"/>
  <c r="C13" i="3" l="1"/>
  <c r="C6" i="7" l="1"/>
  <c r="I10" i="7" s="1"/>
  <c r="E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I3" i="4" l="1"/>
  <c r="I4" i="4" s="1"/>
  <c r="I2" i="4"/>
  <c r="K15" i="3"/>
  <c r="G23" i="3"/>
  <c r="C18" i="3"/>
  <c r="C7" i="3"/>
  <c r="I7" i="4" l="1"/>
</calcChain>
</file>

<file path=xl/sharedStrings.xml><?xml version="1.0" encoding="utf-8"?>
<sst xmlns="http://schemas.openxmlformats.org/spreadsheetml/2006/main" count="239" uniqueCount="196">
  <si>
    <t>Total Revenue</t>
  </si>
  <si>
    <t>Cost of Revenue</t>
  </si>
  <si>
    <t>Gross Profit</t>
  </si>
  <si>
    <t>Selling General and Administrative</t>
  </si>
  <si>
    <t>-</t>
  </si>
  <si>
    <t>Depreciation &amp; amortization</t>
  </si>
  <si>
    <t>Net Income</t>
  </si>
  <si>
    <t>Basic EPS</t>
  </si>
  <si>
    <t>Diluted EPS</t>
  </si>
  <si>
    <t>Basic Average Shares</t>
  </si>
  <si>
    <t>Diluted Average Shares</t>
  </si>
  <si>
    <t>Total Assets</t>
  </si>
  <si>
    <t>Current Assets</t>
  </si>
  <si>
    <t>Cash And Cash Equivalents</t>
  </si>
  <si>
    <t>Other Short Term Investments</t>
  </si>
  <si>
    <t>Accounts receivable</t>
  </si>
  <si>
    <t>Other Current Assets</t>
  </si>
  <si>
    <t>Total non-current assets</t>
  </si>
  <si>
    <t>Accumulated Depreciation</t>
  </si>
  <si>
    <t>Goodwill</t>
  </si>
  <si>
    <t>Current Liabilities</t>
  </si>
  <si>
    <t>Accounts Payable</t>
  </si>
  <si>
    <t>Current Debt</t>
  </si>
  <si>
    <t>Long Term Debt</t>
  </si>
  <si>
    <t>Stockholders' Equity</t>
  </si>
  <si>
    <t>Common Stock</t>
  </si>
  <si>
    <t>Retained Earnings</t>
  </si>
  <si>
    <t>Total Debt</t>
  </si>
  <si>
    <t>Liquidity Ratio</t>
  </si>
  <si>
    <t>Current Ratio</t>
  </si>
  <si>
    <t xml:space="preserve">Current Assets </t>
  </si>
  <si>
    <t xml:space="preserve"> inventory</t>
  </si>
  <si>
    <t>Quick Ratio</t>
  </si>
  <si>
    <t>Cash Ratio</t>
  </si>
  <si>
    <t>Cash,Cash Equivalents</t>
  </si>
  <si>
    <t>Profitability Ratio</t>
  </si>
  <si>
    <t>Net Sales</t>
  </si>
  <si>
    <t xml:space="preserve">Operating Earnings </t>
  </si>
  <si>
    <t xml:space="preserve">Net Income </t>
  </si>
  <si>
    <t xml:space="preserve">Net income </t>
  </si>
  <si>
    <t>shareholder’s equity</t>
  </si>
  <si>
    <t>Cost of Investment</t>
  </si>
  <si>
    <t>Gross Profit Margin</t>
  </si>
  <si>
    <t>Operating Profit Margin</t>
  </si>
  <si>
    <t>Return On Assets</t>
  </si>
  <si>
    <t>Return On Equity</t>
  </si>
  <si>
    <t>Return On Sales</t>
  </si>
  <si>
    <t>Return On Investments</t>
  </si>
  <si>
    <t>Operating Profit</t>
  </si>
  <si>
    <t>Earning Ratio</t>
  </si>
  <si>
    <t>Stock Price</t>
  </si>
  <si>
    <t>Earning Per Share (EPS)</t>
  </si>
  <si>
    <t>P/E Ratio</t>
  </si>
  <si>
    <t>Dividend payout ratio</t>
  </si>
  <si>
    <t>Dividends paid</t>
  </si>
  <si>
    <t>Debt to Equity ratio</t>
  </si>
  <si>
    <t>Shareholder’s equity</t>
  </si>
  <si>
    <t>Debt to Equity</t>
  </si>
  <si>
    <t>Sustainable growth rate</t>
  </si>
  <si>
    <t>Date</t>
  </si>
  <si>
    <t>Open</t>
  </si>
  <si>
    <t>High</t>
  </si>
  <si>
    <t>Low</t>
  </si>
  <si>
    <t>Close</t>
  </si>
  <si>
    <t>Adj Close</t>
  </si>
  <si>
    <t>Volume</t>
  </si>
  <si>
    <t>Close*</t>
  </si>
  <si>
    <t>Adj Close**</t>
  </si>
  <si>
    <t>Adj Close CRM</t>
  </si>
  <si>
    <t>R CRM (Ra)</t>
  </si>
  <si>
    <t>Adj Close S&amp;P 500</t>
  </si>
  <si>
    <t>R S&amp;P 500 (Rm)</t>
  </si>
  <si>
    <t>Beta</t>
  </si>
  <si>
    <t>Geomean</t>
  </si>
  <si>
    <t>Rm</t>
  </si>
  <si>
    <t>Ra</t>
  </si>
  <si>
    <t>Rf+beta*(Rm-Rf)</t>
  </si>
  <si>
    <t>Rf</t>
  </si>
  <si>
    <t>Cost of Equity</t>
  </si>
  <si>
    <t>Risk free rate (Rf)</t>
  </si>
  <si>
    <t>Market Return (Rm)</t>
  </si>
  <si>
    <t>Cost of Debt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</si>
  <si>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</si>
  <si>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</si>
  <si>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</si>
  <si>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</si>
  <si>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</si>
  <si>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</si>
  <si>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</si>
  <si>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</si>
  <si>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</si>
  <si>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</si>
  <si>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</si>
  <si>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</si>
  <si>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</si>
  <si>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</si>
  <si>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</si>
  <si>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</si>
  <si>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</si>
  <si>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</si>
  <si>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</si>
  <si>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</si>
  <si>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</si>
  <si>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</si>
  <si>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</si>
  <si>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</si>
  <si>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</si>
  <si>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Operating Cash Flow</t>
  </si>
  <si>
    <t>Stock based compensation</t>
  </si>
  <si>
    <t>Other non-cash items</t>
  </si>
  <si>
    <t>Change in working capital</t>
  </si>
  <si>
    <t>Capital Expenditure</t>
  </si>
  <si>
    <t>Free Cash Flow</t>
  </si>
  <si>
    <t>Change</t>
  </si>
  <si>
    <t>ITERATIONS</t>
  </si>
  <si>
    <t>PROBABILITY</t>
  </si>
  <si>
    <t>RETURN</t>
  </si>
  <si>
    <t>MEAN / AVERAGE</t>
  </si>
  <si>
    <t>STANDARD DEVIATION</t>
  </si>
  <si>
    <t>LN</t>
  </si>
  <si>
    <t>AVERAGE</t>
  </si>
  <si>
    <t>VARIANCE</t>
  </si>
  <si>
    <t>STD, DEV</t>
  </si>
  <si>
    <t>DRIFT</t>
  </si>
  <si>
    <t>RANDOM VALUE</t>
  </si>
  <si>
    <t>NEXT DAY'S PRICE = TODAY'S PRICE * EXP(DRIFT+RANDOM VALUE)</t>
  </si>
  <si>
    <t>Divident Payout Ratio</t>
  </si>
  <si>
    <t>CASH FLOWS</t>
  </si>
  <si>
    <t xml:space="preserve">Breakdown </t>
  </si>
  <si>
    <t>Cash flows from operating activities</t>
  </si>
  <si>
    <t>Deferred income taxes</t>
  </si>
  <si>
    <t>Other working capital</t>
  </si>
  <si>
    <t>Net cash provided by operating activites</t>
  </si>
  <si>
    <t xml:space="preserve">Cash flows from investing activities </t>
  </si>
  <si>
    <t>Investments in property, plant and equipment</t>
  </si>
  <si>
    <t>Acquisitions, net</t>
  </si>
  <si>
    <t>Purchases of investments</t>
  </si>
  <si>
    <t>Sales/Maturities of investments</t>
  </si>
  <si>
    <t>Net cash used for investing activites</t>
  </si>
  <si>
    <t>Cash flows from financing activities</t>
  </si>
  <si>
    <t>Debt repayment</t>
  </si>
  <si>
    <t>Common stock repurchased</t>
  </si>
  <si>
    <t>Other financing activites</t>
  </si>
  <si>
    <t>Net cash used privided by (used for) financing activities</t>
  </si>
  <si>
    <t>Net change in cash</t>
  </si>
  <si>
    <t>Cash at beginning of period</t>
  </si>
  <si>
    <t>Cash at end of period</t>
  </si>
  <si>
    <t>BALANCE SHEET</t>
  </si>
  <si>
    <t>Assets</t>
  </si>
  <si>
    <t>Cash</t>
  </si>
  <si>
    <t>Total Cash</t>
  </si>
  <si>
    <t>Net Receivables</t>
  </si>
  <si>
    <t>Total Current Assets</t>
  </si>
  <si>
    <t>Non-current assets</t>
  </si>
  <si>
    <t>Property, plant and equipment</t>
  </si>
  <si>
    <t>Gross property, plant and equipment</t>
  </si>
  <si>
    <t>Net property, plant and equipment</t>
  </si>
  <si>
    <t>Equity and other investments</t>
  </si>
  <si>
    <t>Intangible Assets</t>
  </si>
  <si>
    <t>Liabilities and stockholders' equity</t>
  </si>
  <si>
    <t>Liabilities</t>
  </si>
  <si>
    <t>Deferred revenues</t>
  </si>
  <si>
    <t>Total Current Liabilities</t>
  </si>
  <si>
    <t>Non-current liabilities</t>
  </si>
  <si>
    <t>Other long-term liabilities</t>
  </si>
  <si>
    <t>Total non-current liabilities</t>
  </si>
  <si>
    <t>Total Liabilities</t>
  </si>
  <si>
    <t>Accumulated other comprehensive income</t>
  </si>
  <si>
    <t>Total stockholders' equity</t>
  </si>
  <si>
    <t>Total liabilities and stockholders' equity</t>
  </si>
  <si>
    <t>INCOME STATEMENT</t>
  </si>
  <si>
    <t>Operating Expenses</t>
  </si>
  <si>
    <t>Research Development</t>
  </si>
  <si>
    <t>Total Operating Expenses</t>
  </si>
  <si>
    <t>Operating Income or Loss</t>
  </si>
  <si>
    <t>Total Other Income/Expenses Net</t>
  </si>
  <si>
    <t>Income Before Tax</t>
  </si>
  <si>
    <t>Income Tax Expense</t>
  </si>
  <si>
    <t>Income from Continuing Operations</t>
  </si>
  <si>
    <t>Net Income available to common shareholders</t>
  </si>
  <si>
    <t>Interest Expense</t>
  </si>
  <si>
    <t>Tax Rate</t>
  </si>
  <si>
    <t>Market Value of Equity (E)</t>
  </si>
  <si>
    <t>Market Value of Debt (D)</t>
  </si>
  <si>
    <t>After Tax Cost of Debt</t>
  </si>
  <si>
    <t>Calculating Cost of Equity</t>
  </si>
  <si>
    <t>Calculating Cost of Debt</t>
  </si>
  <si>
    <t>Calculating Tax Rate</t>
  </si>
  <si>
    <t>Calculating After tax Cost of Debt</t>
  </si>
  <si>
    <t>Calculating Weight of Debt and Equity</t>
  </si>
  <si>
    <t>Total Market Value of the Firm (V)</t>
  </si>
  <si>
    <t>Weight of Debt</t>
  </si>
  <si>
    <t>Weight of Equity</t>
  </si>
  <si>
    <t>WACC</t>
  </si>
  <si>
    <t xml:space="preserve"> </t>
  </si>
  <si>
    <t>Reression analysis to verify beta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</si>
</sst>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0000"/>
    <numFmt numFmtId="166" formatCode="&quot;$&quot;#,##0"/>
    <numFmt numFmtId="167" formatCode="&quot;$&quot;#,##0.0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1"/>
      <color rgb="FF232A3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D0D0D"/>
      <name val="Aptos Narrow"/>
      <family val="2"/>
      <scheme val="minor"/>
    </font>
    <font>
      <b/>
      <sz val="11"/>
      <color rgb="FF0D0D0D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232A31"/>
      <name val="Arial"/>
      <family val="2"/>
    </font>
    <font>
      <b/>
      <sz val="11"/>
      <color rgb="FF232A31"/>
      <name val="Arial"/>
      <family val="2"/>
    </font>
    <font>
      <b/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F0C1"/>
        <bgColor indexed="64"/>
      </patternFill>
    </fill>
    <fill>
      <patternFill patternType="solid">
        <fgColor theme="3" tint="0.89999084444715716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0" fontId="3" fillId="2" borderId="4" xfId="0" applyFont="1" applyFill="1" applyBorder="1"/>
    <xf numFmtId="164" fontId="0" fillId="2" borderId="5" xfId="0" applyNumberFormat="1" applyFill="1" applyBorder="1"/>
    <xf numFmtId="2" fontId="0" fillId="0" borderId="5" xfId="0" applyNumberFormat="1" applyBorder="1"/>
    <xf numFmtId="9" fontId="0" fillId="2" borderId="5" xfId="1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0" fontId="2" fillId="0" borderId="0" xfId="0" applyFont="1"/>
    <xf numFmtId="2" fontId="2" fillId="0" borderId="0" xfId="1" applyNumberFormat="1" applyFont="1" applyFill="1" applyBorder="1"/>
    <xf numFmtId="0" fontId="3" fillId="0" borderId="14" xfId="0" applyFont="1" applyBorder="1"/>
    <xf numFmtId="4" fontId="6" fillId="3" borderId="1" xfId="0" applyNumberFormat="1" applyFont="1" applyFill="1" applyBorder="1" applyAlignment="1">
      <alignment horizontal="right" vertical="center"/>
    </xf>
    <xf numFmtId="0" fontId="0" fillId="0" borderId="15" xfId="0" applyBorder="1"/>
    <xf numFmtId="0" fontId="7" fillId="0" borderId="17" xfId="0" applyFont="1" applyBorder="1" applyAlignment="1">
      <alignment horizontal="center"/>
    </xf>
    <xf numFmtId="166" fontId="0" fillId="0" borderId="1" xfId="0" applyNumberFormat="1" applyBorder="1"/>
    <xf numFmtId="166" fontId="0" fillId="0" borderId="5" xfId="0" applyNumberFormat="1" applyBorder="1"/>
    <xf numFmtId="14" fontId="3" fillId="5" borderId="24" xfId="0" applyNumberFormat="1" applyFont="1" applyFill="1" applyBorder="1"/>
    <xf numFmtId="0" fontId="0" fillId="0" borderId="27" xfId="0" applyBorder="1"/>
    <xf numFmtId="0" fontId="3" fillId="0" borderId="1" xfId="0" applyFont="1" applyBorder="1"/>
    <xf numFmtId="166" fontId="3" fillId="0" borderId="5" xfId="0" applyNumberFormat="1" applyFont="1" applyBorder="1"/>
    <xf numFmtId="0" fontId="0" fillId="0" borderId="8" xfId="0" applyBorder="1"/>
    <xf numFmtId="0" fontId="3" fillId="0" borderId="16" xfId="0" applyFont="1" applyBorder="1"/>
    <xf numFmtId="166" fontId="3" fillId="0" borderId="10" xfId="0" applyNumberFormat="1" applyFont="1" applyBorder="1"/>
    <xf numFmtId="166" fontId="0" fillId="0" borderId="27" xfId="0" applyNumberFormat="1" applyBorder="1"/>
    <xf numFmtId="0" fontId="0" fillId="0" borderId="16" xfId="0" applyBorder="1"/>
    <xf numFmtId="166" fontId="0" fillId="0" borderId="10" xfId="0" applyNumberFormat="1" applyBorder="1"/>
    <xf numFmtId="14" fontId="3" fillId="5" borderId="21" xfId="0" applyNumberFormat="1" applyFont="1" applyFill="1" applyBorder="1"/>
    <xf numFmtId="0" fontId="0" fillId="0" borderId="5" xfId="0" applyBorder="1"/>
    <xf numFmtId="0" fontId="3" fillId="0" borderId="30" xfId="0" applyFont="1" applyBorder="1"/>
    <xf numFmtId="0" fontId="0" fillId="0" borderId="31" xfId="0" applyBorder="1"/>
    <xf numFmtId="167" fontId="0" fillId="0" borderId="1" xfId="0" applyNumberFormat="1" applyBorder="1"/>
    <xf numFmtId="166" fontId="3" fillId="0" borderId="27" xfId="0" applyNumberFormat="1" applyFont="1" applyBorder="1"/>
    <xf numFmtId="166" fontId="0" fillId="0" borderId="36" xfId="0" applyNumberFormat="1" applyBorder="1"/>
    <xf numFmtId="0" fontId="0" fillId="0" borderId="35" xfId="0" applyBorder="1"/>
    <xf numFmtId="10" fontId="3" fillId="0" borderId="0" xfId="1" applyNumberFormat="1" applyFont="1" applyFill="1" applyBorder="1"/>
    <xf numFmtId="0" fontId="11" fillId="0" borderId="0" xfId="0" applyFont="1"/>
    <xf numFmtId="0" fontId="3" fillId="5" borderId="2" xfId="0" applyFont="1" applyFill="1" applyBorder="1"/>
    <xf numFmtId="0" fontId="0" fillId="5" borderId="3" xfId="0" applyFill="1" applyBorder="1"/>
    <xf numFmtId="0" fontId="3" fillId="5" borderId="4" xfId="0" applyFont="1" applyFill="1" applyBorder="1"/>
    <xf numFmtId="10" fontId="0" fillId="5" borderId="5" xfId="0" applyNumberFormat="1" applyFill="1" applyBorder="1"/>
    <xf numFmtId="0" fontId="0" fillId="5" borderId="5" xfId="0" applyFill="1" applyBorder="1"/>
    <xf numFmtId="0" fontId="3" fillId="5" borderId="8" xfId="0" applyFont="1" applyFill="1" applyBorder="1"/>
    <xf numFmtId="10" fontId="0" fillId="5" borderId="10" xfId="0" applyNumberFormat="1" applyFill="1" applyBorder="1"/>
    <xf numFmtId="0" fontId="3" fillId="6" borderId="15" xfId="0" applyFont="1" applyFill="1" applyBorder="1"/>
    <xf numFmtId="4" fontId="12" fillId="3" borderId="1" xfId="0" applyNumberFormat="1" applyFont="1" applyFill="1" applyBorder="1" applyAlignment="1">
      <alignment horizontal="right" vertical="center"/>
    </xf>
    <xf numFmtId="15" fontId="12" fillId="3" borderId="4" xfId="0" applyNumberFormat="1" applyFont="1" applyFill="1" applyBorder="1" applyAlignment="1">
      <alignment horizontal="left" vertical="center"/>
    </xf>
    <xf numFmtId="3" fontId="12" fillId="3" borderId="5" xfId="0" applyNumberFormat="1" applyFont="1" applyFill="1" applyBorder="1" applyAlignment="1">
      <alignment horizontal="right" vertical="center"/>
    </xf>
    <xf numFmtId="15" fontId="12" fillId="3" borderId="8" xfId="0" applyNumberFormat="1" applyFont="1" applyFill="1" applyBorder="1" applyAlignment="1">
      <alignment horizontal="left" vertical="center"/>
    </xf>
    <xf numFmtId="4" fontId="12" fillId="3" borderId="16" xfId="0" applyNumberFormat="1" applyFont="1" applyFill="1" applyBorder="1" applyAlignment="1">
      <alignment horizontal="right" vertical="center"/>
    </xf>
    <xf numFmtId="3" fontId="12" fillId="3" borderId="10" xfId="0" applyNumberFormat="1" applyFont="1" applyFill="1" applyBorder="1" applyAlignment="1">
      <alignment horizontal="right" vertical="center"/>
    </xf>
    <xf numFmtId="15" fontId="12" fillId="3" borderId="30" xfId="0" applyNumberFormat="1" applyFont="1" applyFill="1" applyBorder="1" applyAlignment="1">
      <alignment horizontal="left" vertical="center"/>
    </xf>
    <xf numFmtId="4" fontId="12" fillId="3" borderId="31" xfId="0" applyNumberFormat="1" applyFont="1" applyFill="1" applyBorder="1" applyAlignment="1">
      <alignment horizontal="right" vertical="center"/>
    </xf>
    <xf numFmtId="3" fontId="12" fillId="3" borderId="27" xfId="0" applyNumberFormat="1" applyFont="1" applyFill="1" applyBorder="1" applyAlignment="1">
      <alignment horizontal="right" vertical="center"/>
    </xf>
    <xf numFmtId="0" fontId="13" fillId="6" borderId="19" xfId="0" applyFont="1" applyFill="1" applyBorder="1" applyAlignment="1">
      <alignment horizontal="left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0" borderId="28" xfId="0" applyFont="1" applyBorder="1" applyAlignment="1">
      <alignment horizontal="right"/>
    </xf>
    <xf numFmtId="0" fontId="3" fillId="0" borderId="29" xfId="0" applyFont="1" applyBorder="1" applyAlignment="1">
      <alignment horizontal="right"/>
    </xf>
    <xf numFmtId="0" fontId="3" fillId="0" borderId="33" xfId="0" applyFont="1" applyBorder="1" applyAlignment="1">
      <alignment horizontal="right"/>
    </xf>
    <xf numFmtId="0" fontId="3" fillId="0" borderId="34" xfId="0" applyFont="1" applyBorder="1" applyAlignment="1">
      <alignment horizontal="right"/>
    </xf>
    <xf numFmtId="0" fontId="3" fillId="5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0" xfId="0" applyFont="1" applyFill="1"/>
    <xf numFmtId="0" fontId="0" fillId="0" borderId="0" xfId="0" applyFill="1"/>
    <xf numFmtId="0" fontId="3" fillId="8" borderId="4" xfId="0" applyFont="1" applyFill="1" applyBorder="1"/>
    <xf numFmtId="2" fontId="3" fillId="8" borderId="5" xfId="0" applyNumberFormat="1" applyFont="1" applyFill="1" applyBorder="1"/>
    <xf numFmtId="10" fontId="3" fillId="8" borderId="5" xfId="1" applyNumberFormat="1" applyFont="1" applyFill="1" applyBorder="1"/>
    <xf numFmtId="0" fontId="3" fillId="8" borderId="8" xfId="0" applyFont="1" applyFill="1" applyBorder="1"/>
    <xf numFmtId="2" fontId="3" fillId="8" borderId="10" xfId="0" applyNumberFormat="1" applyFont="1" applyFill="1" applyBorder="1"/>
    <xf numFmtId="0" fontId="3" fillId="2" borderId="38" xfId="0" applyFont="1" applyFill="1" applyBorder="1"/>
    <xf numFmtId="164" fontId="0" fillId="2" borderId="39" xfId="0" applyNumberFormat="1" applyFill="1" applyBorder="1"/>
    <xf numFmtId="0" fontId="3" fillId="2" borderId="6" xfId="0" applyFont="1" applyFill="1" applyBorder="1"/>
    <xf numFmtId="164" fontId="0" fillId="2" borderId="40" xfId="0" applyNumberFormat="1" applyFill="1" applyBorder="1"/>
    <xf numFmtId="0" fontId="5" fillId="7" borderId="11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10" fontId="3" fillId="8" borderId="7" xfId="0" applyNumberFormat="1" applyFont="1" applyFill="1" applyBorder="1"/>
    <xf numFmtId="0" fontId="5" fillId="7" borderId="13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3" fontId="0" fillId="0" borderId="39" xfId="0" applyNumberFormat="1" applyBorder="1"/>
    <xf numFmtId="0" fontId="0" fillId="0" borderId="40" xfId="0" applyBorder="1"/>
    <xf numFmtId="2" fontId="3" fillId="8" borderId="10" xfId="1" applyNumberFormat="1" applyFont="1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2" fontId="3" fillId="8" borderId="9" xfId="0" applyNumberFormat="1" applyFont="1" applyFill="1" applyBorder="1"/>
    <xf numFmtId="0" fontId="0" fillId="0" borderId="44" xfId="0" applyBorder="1"/>
    <xf numFmtId="0" fontId="0" fillId="0" borderId="45" xfId="0" applyBorder="1"/>
    <xf numFmtId="0" fontId="0" fillId="2" borderId="30" xfId="0" applyFill="1" applyBorder="1"/>
    <xf numFmtId="0" fontId="3" fillId="0" borderId="27" xfId="0" applyFont="1" applyBorder="1"/>
    <xf numFmtId="0" fontId="8" fillId="2" borderId="30" xfId="0" applyFont="1" applyFill="1" applyBorder="1"/>
    <xf numFmtId="165" fontId="0" fillId="8" borderId="10" xfId="1" applyNumberFormat="1" applyFont="1" applyFill="1" applyBorder="1"/>
    <xf numFmtId="0" fontId="0" fillId="0" borderId="46" xfId="0" applyBorder="1"/>
    <xf numFmtId="0" fontId="3" fillId="0" borderId="47" xfId="0" applyFont="1" applyBorder="1"/>
    <xf numFmtId="2" fontId="3" fillId="0" borderId="47" xfId="1" applyNumberFormat="1" applyFont="1" applyFill="1" applyBorder="1"/>
    <xf numFmtId="0" fontId="0" fillId="0" borderId="47" xfId="0" applyBorder="1"/>
    <xf numFmtId="0" fontId="0" fillId="0" borderId="48" xfId="0" applyBorder="1"/>
    <xf numFmtId="0" fontId="5" fillId="7" borderId="6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4" fillId="0" borderId="17" xfId="0" applyFont="1" applyBorder="1" applyAlignment="1">
      <alignment horizontal="centerContinuous"/>
    </xf>
    <xf numFmtId="0" fontId="14" fillId="0" borderId="17" xfId="0" applyFont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49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10" fontId="0" fillId="0" borderId="5" xfId="0" applyNumberFormat="1" applyBorder="1"/>
    <xf numFmtId="0" fontId="9" fillId="0" borderId="4" xfId="0" applyFont="1" applyBorder="1"/>
    <xf numFmtId="0" fontId="0" fillId="0" borderId="50" xfId="0" applyBorder="1"/>
    <xf numFmtId="10" fontId="0" fillId="0" borderId="5" xfId="1" applyNumberFormat="1" applyFont="1" applyFill="1" applyBorder="1"/>
    <xf numFmtId="0" fontId="0" fillId="0" borderId="28" xfId="0" applyBorder="1" applyAlignment="1">
      <alignment horizontal="center"/>
    </xf>
    <xf numFmtId="0" fontId="0" fillId="0" borderId="51" xfId="0" applyBorder="1" applyAlignment="1">
      <alignment horizontal="center"/>
    </xf>
    <xf numFmtId="0" fontId="9" fillId="0" borderId="50" xfId="0" applyFont="1" applyBorder="1"/>
    <xf numFmtId="10" fontId="3" fillId="8" borderId="10" xfId="1" applyNumberFormat="1" applyFont="1" applyFill="1" applyBorder="1"/>
    <xf numFmtId="0" fontId="3" fillId="8" borderId="22" xfId="0" applyFont="1" applyFill="1" applyBorder="1"/>
    <xf numFmtId="10" fontId="3" fillId="8" borderId="24" xfId="0" applyNumberFormat="1" applyFont="1" applyFill="1" applyBorder="1"/>
    <xf numFmtId="0" fontId="0" fillId="0" borderId="28" xfId="0" applyBorder="1"/>
    <xf numFmtId="0" fontId="0" fillId="0" borderId="51" xfId="0" applyBorder="1"/>
    <xf numFmtId="0" fontId="10" fillId="0" borderId="30" xfId="0" applyFont="1" applyBorder="1"/>
    <xf numFmtId="0" fontId="10" fillId="0" borderId="8" xfId="0" applyFont="1" applyBorder="1"/>
    <xf numFmtId="0" fontId="3" fillId="0" borderId="10" xfId="0" applyFont="1" applyBorder="1"/>
    <xf numFmtId="0" fontId="3" fillId="8" borderId="0" xfId="0" applyFont="1" applyFill="1"/>
    <xf numFmtId="10" fontId="3" fillId="8" borderId="0" xfId="0" applyNumberFormat="1" applyFont="1" applyFill="1"/>
    <xf numFmtId="0" fontId="3" fillId="0" borderId="18" xfId="0" applyFont="1" applyBorder="1"/>
    <xf numFmtId="166" fontId="0" fillId="0" borderId="7" xfId="0" applyNumberFormat="1" applyBorder="1"/>
    <xf numFmtId="14" fontId="0" fillId="0" borderId="4" xfId="0" applyNumberFormat="1" applyBorder="1"/>
    <xf numFmtId="14" fontId="0" fillId="0" borderId="8" xfId="0" applyNumberFormat="1" applyBorder="1"/>
    <xf numFmtId="0" fontId="0" fillId="0" borderId="10" xfId="0" applyBorder="1"/>
    <xf numFmtId="14" fontId="0" fillId="0" borderId="30" xfId="0" applyNumberFormat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21" xfId="0" applyFont="1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5" borderId="9" xfId="0" applyFont="1" applyFill="1" applyBorder="1"/>
    <xf numFmtId="0" fontId="0" fillId="0" borderId="30" xfId="0" applyBorder="1"/>
    <xf numFmtId="0" fontId="0" fillId="0" borderId="37" xfId="0" applyBorder="1"/>
    <xf numFmtId="0" fontId="0" fillId="0" borderId="52" xfId="0" applyBorder="1"/>
    <xf numFmtId="0" fontId="3" fillId="6" borderId="53" xfId="0" applyFont="1" applyFill="1" applyBorder="1"/>
    <xf numFmtId="0" fontId="0" fillId="0" borderId="7" xfId="0" applyBorder="1"/>
    <xf numFmtId="0" fontId="3" fillId="6" borderId="13" xfId="0" applyFont="1" applyFill="1" applyBorder="1"/>
    <xf numFmtId="0" fontId="0" fillId="6" borderId="9" xfId="0" applyFill="1" applyBorder="1"/>
    <xf numFmtId="0" fontId="3" fillId="9" borderId="11" xfId="0" applyFont="1" applyFill="1" applyBorder="1"/>
    <xf numFmtId="0" fontId="0" fillId="9" borderId="12" xfId="0" applyFill="1" applyBorder="1"/>
    <xf numFmtId="0" fontId="3" fillId="9" borderId="18" xfId="0" applyFont="1" applyFill="1" applyBorder="1"/>
    <xf numFmtId="0" fontId="0" fillId="9" borderId="7" xfId="0" applyFill="1" applyBorder="1"/>
  </cellXfs>
  <cellStyles count="3">
    <cellStyle name="Comma 2" xfId="2" xr:uid="{B55A9C87-9B6E-44B7-87FA-95634447DFB2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Monte Carlo Simulation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Monte Carlo Simulation</a:t>
          </a:r>
        </a:p>
      </cx:txPr>
    </cx:title>
    <cx:plotArea>
      <cx:plotAreaRegion>
        <cx:series layoutId="clusteredColumn" uniqueId="{0C4A4BA2-84FD-4375-94E6-461D95BE8175}">
          <cx:tx>
            <cx:txData>
              <cx:f>_xlchart.v1.2</cx:f>
              <cx:v>RETURN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23.q4cdn.com/574569502/files/doc_financials/2024/q4/388dd64f-ffa6-497c-89f3-3eea58d692de.pdf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16</xdr:row>
      <xdr:rowOff>184150</xdr:rowOff>
    </xdr:from>
    <xdr:to>
      <xdr:col>16</xdr:col>
      <xdr:colOff>107950</xdr:colOff>
      <xdr:row>22</xdr:row>
      <xdr:rowOff>12700</xdr:rowOff>
    </xdr:to>
    <xdr:sp macro="" textlink="">
      <xdr:nvSpPr>
        <xdr:cNvPr id="10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94E2DA-7799-7438-6B22-0C77075BF867}"/>
            </a:ext>
          </a:extLst>
        </xdr:cNvPr>
        <xdr:cNvSpPr txBox="1"/>
      </xdr:nvSpPr>
      <xdr:spPr>
        <a:xfrm>
          <a:off x="10236200" y="3168650"/>
          <a:ext cx="253365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CA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UNITED STATES SECURITIES AND EXCHANGE COMMISSION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FORM 10-K</a:t>
          </a:r>
        </a:p>
        <a:p>
          <a:pPr rtl="0"/>
          <a:endParaRPr lang="en-CA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Document Link:</a:t>
          </a:r>
        </a:p>
      </xdr:txBody>
    </xdr:sp>
    <xdr:clientData/>
  </xdr:twoCellAnchor>
  <xdr:twoCellAnchor editAs="oneCell">
    <xdr:from>
      <xdr:col>12</xdr:col>
      <xdr:colOff>12700</xdr:colOff>
      <xdr:row>23</xdr:row>
      <xdr:rowOff>76200</xdr:rowOff>
    </xdr:from>
    <xdr:to>
      <xdr:col>24</xdr:col>
      <xdr:colOff>22590</xdr:colOff>
      <xdr:row>30</xdr:row>
      <xdr:rowOff>11619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0341D2-7C3D-40D9-B0A7-50F4379AF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6200" y="4375150"/>
          <a:ext cx="7325090" cy="123716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9066</xdr:colOff>
      <xdr:row>8</xdr:row>
      <xdr:rowOff>165100</xdr:rowOff>
    </xdr:from>
    <xdr:to>
      <xdr:col>15</xdr:col>
      <xdr:colOff>390856</xdr:colOff>
      <xdr:row>30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99E2C-559C-32FA-5DE3-C29BB2240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9016" y="1638300"/>
          <a:ext cx="5691800" cy="406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</xdr:colOff>
      <xdr:row>5</xdr:row>
      <xdr:rowOff>0</xdr:rowOff>
    </xdr:from>
    <xdr:to>
      <xdr:col>5</xdr:col>
      <xdr:colOff>739775</xdr:colOff>
      <xdr:row>19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0C257B7-486C-EBE2-5961-A6530943C1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4975" y="939800"/>
              <a:ext cx="4572000" cy="275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6F53-F876-46B7-9E2A-4E7DBE1201A1}">
  <dimension ref="B1:D20"/>
  <sheetViews>
    <sheetView workbookViewId="0">
      <selection activeCell="H5" sqref="H5"/>
    </sheetView>
  </sheetViews>
  <sheetFormatPr defaultRowHeight="14.5" x14ac:dyDescent="0.35"/>
  <cols>
    <col min="3" max="3" width="38.6328125" bestFit="1" customWidth="1"/>
    <col min="4" max="4" width="10.90625" bestFit="1" customWidth="1"/>
  </cols>
  <sheetData>
    <row r="1" spans="2:4" ht="15" thickBot="1" x14ac:dyDescent="0.4">
      <c r="B1" s="64" t="s">
        <v>170</v>
      </c>
      <c r="C1" s="65"/>
      <c r="D1" s="66"/>
    </row>
    <row r="2" spans="2:4" ht="15" thickBot="1" x14ac:dyDescent="0.4">
      <c r="B2" s="67" t="s">
        <v>128</v>
      </c>
      <c r="C2" s="68"/>
      <c r="D2" s="21">
        <v>45322</v>
      </c>
    </row>
    <row r="3" spans="2:4" x14ac:dyDescent="0.35">
      <c r="B3" s="69" t="s">
        <v>0</v>
      </c>
      <c r="C3" s="70"/>
      <c r="D3" s="36">
        <v>34857000</v>
      </c>
    </row>
    <row r="4" spans="2:4" x14ac:dyDescent="0.35">
      <c r="B4" s="71" t="s">
        <v>1</v>
      </c>
      <c r="C4" s="72"/>
      <c r="D4" s="24">
        <v>8541000</v>
      </c>
    </row>
    <row r="5" spans="2:4" ht="15" thickBot="1" x14ac:dyDescent="0.4">
      <c r="B5" s="73" t="s">
        <v>2</v>
      </c>
      <c r="C5" s="74"/>
      <c r="D5" s="27">
        <v>26316000</v>
      </c>
    </row>
    <row r="6" spans="2:4" x14ac:dyDescent="0.35">
      <c r="B6" s="62" t="s">
        <v>171</v>
      </c>
      <c r="C6" s="63"/>
      <c r="D6" s="28"/>
    </row>
    <row r="7" spans="2:4" x14ac:dyDescent="0.35">
      <c r="B7" s="4"/>
      <c r="C7" s="1" t="s">
        <v>172</v>
      </c>
      <c r="D7" s="20">
        <v>4906000</v>
      </c>
    </row>
    <row r="8" spans="2:4" x14ac:dyDescent="0.35">
      <c r="B8" s="4"/>
      <c r="C8" s="1" t="s">
        <v>3</v>
      </c>
      <c r="D8" s="20">
        <v>14520000</v>
      </c>
    </row>
    <row r="9" spans="2:4" x14ac:dyDescent="0.35">
      <c r="B9" s="4"/>
      <c r="C9" s="23" t="s">
        <v>173</v>
      </c>
      <c r="D9" s="24">
        <v>20317000</v>
      </c>
    </row>
    <row r="10" spans="2:4" x14ac:dyDescent="0.35">
      <c r="B10" s="4"/>
      <c r="C10" s="1" t="s">
        <v>174</v>
      </c>
      <c r="D10" s="20">
        <v>5999000</v>
      </c>
    </row>
    <row r="11" spans="2:4" x14ac:dyDescent="0.35">
      <c r="B11" s="4"/>
      <c r="C11" s="23" t="s">
        <v>175</v>
      </c>
      <c r="D11" s="24">
        <v>-1049000</v>
      </c>
    </row>
    <row r="12" spans="2:4" x14ac:dyDescent="0.35">
      <c r="B12" s="4"/>
      <c r="C12" s="1" t="s">
        <v>176</v>
      </c>
      <c r="D12" s="20">
        <v>4950000</v>
      </c>
    </row>
    <row r="13" spans="2:4" x14ac:dyDescent="0.35">
      <c r="B13" s="4"/>
      <c r="C13" s="1" t="s">
        <v>177</v>
      </c>
      <c r="D13" s="20">
        <v>814000</v>
      </c>
    </row>
    <row r="14" spans="2:4" x14ac:dyDescent="0.35">
      <c r="B14" s="4"/>
      <c r="C14" s="1" t="s">
        <v>178</v>
      </c>
      <c r="D14" s="20">
        <v>4136000</v>
      </c>
    </row>
    <row r="15" spans="2:4" x14ac:dyDescent="0.35">
      <c r="B15" s="4"/>
      <c r="C15" s="23" t="s">
        <v>6</v>
      </c>
      <c r="D15" s="24">
        <v>4136000</v>
      </c>
    </row>
    <row r="16" spans="2:4" x14ac:dyDescent="0.35">
      <c r="B16" s="4"/>
      <c r="C16" s="1" t="s">
        <v>179</v>
      </c>
      <c r="D16" s="20">
        <v>4136000</v>
      </c>
    </row>
    <row r="17" spans="2:4" x14ac:dyDescent="0.35">
      <c r="B17" s="4"/>
      <c r="C17" s="1" t="s">
        <v>7</v>
      </c>
      <c r="D17" s="20">
        <v>4.25</v>
      </c>
    </row>
    <row r="18" spans="2:4" x14ac:dyDescent="0.35">
      <c r="B18" s="4"/>
      <c r="C18" s="1" t="s">
        <v>8</v>
      </c>
      <c r="D18" s="20">
        <v>4.2</v>
      </c>
    </row>
    <row r="19" spans="2:4" x14ac:dyDescent="0.35">
      <c r="B19" s="4"/>
      <c r="C19" s="1" t="s">
        <v>9</v>
      </c>
      <c r="D19" s="20">
        <v>974000</v>
      </c>
    </row>
    <row r="20" spans="2:4" ht="15" thickBot="1" x14ac:dyDescent="0.4">
      <c r="B20" s="25"/>
      <c r="C20" s="29" t="s">
        <v>10</v>
      </c>
      <c r="D20" s="30">
        <v>984000</v>
      </c>
    </row>
  </sheetData>
  <mergeCells count="6">
    <mergeCell ref="B6:C6"/>
    <mergeCell ref="B1:D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06B3-9CFF-4C00-A525-F3953C570749}">
  <dimension ref="A1:J251"/>
  <sheetViews>
    <sheetView workbookViewId="0">
      <selection activeCell="L2" sqref="L2"/>
    </sheetView>
  </sheetViews>
  <sheetFormatPr defaultRowHeight="14.5" x14ac:dyDescent="0.35"/>
  <cols>
    <col min="1" max="1" width="10.08984375" style="1" bestFit="1" customWidth="1"/>
    <col min="2" max="2" width="10.81640625" style="1" bestFit="1" customWidth="1"/>
    <col min="3" max="3" width="11.81640625" style="1" bestFit="1" customWidth="1"/>
    <col min="5" max="5" width="56" customWidth="1"/>
    <col min="6" max="6" width="11.81640625" bestFit="1" customWidth="1"/>
    <col min="8" max="8" width="10.6328125" bestFit="1" customWidth="1"/>
    <col min="9" max="10" width="11.81640625" bestFit="1" customWidth="1"/>
  </cols>
  <sheetData>
    <row r="1" spans="1:10" ht="15" thickBot="1" x14ac:dyDescent="0.4">
      <c r="A1" s="151" t="s">
        <v>59</v>
      </c>
      <c r="B1" s="152" t="s">
        <v>64</v>
      </c>
      <c r="C1" s="153" t="s">
        <v>113</v>
      </c>
      <c r="D1" s="12"/>
      <c r="H1" s="151" t="s">
        <v>114</v>
      </c>
      <c r="I1" s="152" t="s">
        <v>115</v>
      </c>
      <c r="J1" s="153" t="s">
        <v>116</v>
      </c>
    </row>
    <row r="2" spans="1:10" ht="15" thickBot="1" x14ac:dyDescent="0.4">
      <c r="A2" s="150">
        <v>45019</v>
      </c>
      <c r="B2" s="34">
        <v>196.23367300000001</v>
      </c>
      <c r="C2" s="22"/>
      <c r="H2" s="158">
        <v>1</v>
      </c>
      <c r="I2" s="34">
        <f ca="1">RAND()</f>
        <v>0.5106722384914949</v>
      </c>
      <c r="J2" s="22">
        <f ca="1">_xlfn.NORM.INV(I2,$F$3,$F$4)</f>
        <v>1.0022972090576234</v>
      </c>
    </row>
    <row r="3" spans="1:10" x14ac:dyDescent="0.35">
      <c r="A3" s="147">
        <v>45020</v>
      </c>
      <c r="B3" s="1">
        <v>196.942734</v>
      </c>
      <c r="C3" s="32">
        <f>B3/B2</f>
        <v>1.0036133502938611</v>
      </c>
      <c r="E3" s="154" t="s">
        <v>117</v>
      </c>
      <c r="F3" s="155">
        <f>AVERAGE(C3:C250)</f>
        <v>1.0018606555476182</v>
      </c>
      <c r="H3" s="4">
        <v>2</v>
      </c>
      <c r="I3" s="1">
        <f t="shared" ref="I3:I66" ca="1" si="0">RAND()</f>
        <v>0.496277263252351</v>
      </c>
      <c r="J3" s="32">
        <f ca="1">_xlfn.NORM.INV(I3,$F$3,$F$4)</f>
        <v>1.001708391004855</v>
      </c>
    </row>
    <row r="4" spans="1:10" ht="15" thickBot="1" x14ac:dyDescent="0.4">
      <c r="A4" s="147">
        <v>45021</v>
      </c>
      <c r="B4" s="1">
        <v>195.055206</v>
      </c>
      <c r="C4" s="32">
        <f>B4/B3</f>
        <v>0.99041585357497874</v>
      </c>
      <c r="E4" s="156" t="s">
        <v>118</v>
      </c>
      <c r="F4" s="157">
        <f>_xlfn.STDEV.S(C3:C250)</f>
        <v>1.6316996456360477E-2</v>
      </c>
      <c r="H4" s="4">
        <v>3</v>
      </c>
      <c r="I4" s="1">
        <f t="shared" ca="1" si="0"/>
        <v>0.98234638111517691</v>
      </c>
      <c r="J4" s="32">
        <f ca="1">_xlfn.NORM.INV(I4,$F$3,$F$4)</f>
        <v>1.0362049476425221</v>
      </c>
    </row>
    <row r="5" spans="1:10" x14ac:dyDescent="0.35">
      <c r="A5" s="147">
        <v>45022</v>
      </c>
      <c r="B5" s="1">
        <v>192.298813</v>
      </c>
      <c r="C5" s="32">
        <f>B5/B4</f>
        <v>0.98586865197537976</v>
      </c>
      <c r="E5" s="81"/>
      <c r="F5" s="82"/>
      <c r="H5" s="4">
        <v>4</v>
      </c>
      <c r="I5" s="1">
        <f t="shared" ca="1" si="0"/>
        <v>0.78508803644295744</v>
      </c>
      <c r="J5" s="32">
        <f ca="1">_xlfn.NORM.INV(I5,$F$3,$F$4)</f>
        <v>1.0147428098169426</v>
      </c>
    </row>
    <row r="6" spans="1:10" x14ac:dyDescent="0.35">
      <c r="A6" s="147">
        <v>45026</v>
      </c>
      <c r="B6" s="1">
        <v>191.24018899999999</v>
      </c>
      <c r="C6" s="32">
        <f>B6/B5</f>
        <v>0.99449490101636762</v>
      </c>
      <c r="E6" s="81"/>
      <c r="F6" s="82"/>
      <c r="H6" s="4">
        <v>5</v>
      </c>
      <c r="I6" s="1">
        <f t="shared" ca="1" si="0"/>
        <v>0.15016008773464073</v>
      </c>
      <c r="J6" s="32">
        <f ca="1">_xlfn.NORM.INV(I6,$F$3,$F$4)</f>
        <v>0.98496037493463595</v>
      </c>
    </row>
    <row r="7" spans="1:10" x14ac:dyDescent="0.35">
      <c r="A7" s="147">
        <v>45027</v>
      </c>
      <c r="B7" s="1">
        <v>188.643585</v>
      </c>
      <c r="C7" s="32">
        <f>B7/B6</f>
        <v>0.98642228909321994</v>
      </c>
      <c r="E7" s="81"/>
      <c r="F7" s="82"/>
      <c r="H7" s="4">
        <v>6</v>
      </c>
      <c r="I7" s="1">
        <f t="shared" ca="1" si="0"/>
        <v>0.74046124582911121</v>
      </c>
      <c r="J7" s="32">
        <f ca="1">_xlfn.NORM.INV(I7,$F$3,$F$4)</f>
        <v>1.0123813335683569</v>
      </c>
    </row>
    <row r="8" spans="1:10" x14ac:dyDescent="0.35">
      <c r="A8" s="147">
        <v>45028</v>
      </c>
      <c r="B8" s="1">
        <v>190.07171600000001</v>
      </c>
      <c r="C8" s="32">
        <f>B8/B7</f>
        <v>1.0075705251254634</v>
      </c>
      <c r="E8" s="81"/>
      <c r="F8" s="82"/>
      <c r="H8" s="4">
        <v>7</v>
      </c>
      <c r="I8" s="1">
        <f t="shared" ca="1" si="0"/>
        <v>0.88177445788604147</v>
      </c>
      <c r="J8" s="32">
        <f ca="1">_xlfn.NORM.INV(I8,$F$3,$F$4)</f>
        <v>1.0211784121937391</v>
      </c>
    </row>
    <row r="9" spans="1:10" x14ac:dyDescent="0.35">
      <c r="A9" s="147">
        <v>45029</v>
      </c>
      <c r="B9" s="1">
        <v>193.76689099999999</v>
      </c>
      <c r="C9" s="32">
        <f>B9/B8</f>
        <v>1.0194409514354044</v>
      </c>
      <c r="E9" s="81"/>
      <c r="F9" s="82"/>
      <c r="H9" s="4">
        <v>8</v>
      </c>
      <c r="I9" s="1">
        <f t="shared" ca="1" si="0"/>
        <v>0.93916382692956168</v>
      </c>
      <c r="J9" s="32">
        <f ca="1">_xlfn.NORM.INV(I9,$F$3,$F$4)</f>
        <v>1.0271159746390606</v>
      </c>
    </row>
    <row r="10" spans="1:10" x14ac:dyDescent="0.35">
      <c r="A10" s="147">
        <v>45030</v>
      </c>
      <c r="B10" s="1">
        <v>194.39605700000001</v>
      </c>
      <c r="C10" s="32">
        <f>B10/B9</f>
        <v>1.0032470253135248</v>
      </c>
      <c r="E10" s="81"/>
      <c r="F10" s="82"/>
      <c r="H10" s="4">
        <v>9</v>
      </c>
      <c r="I10" s="1">
        <f t="shared" ca="1" si="0"/>
        <v>0.65476113334897423</v>
      </c>
      <c r="J10" s="32">
        <f ca="1">_xlfn.NORM.INV(I10,$F$3,$F$4)</f>
        <v>1.0083581949479845</v>
      </c>
    </row>
    <row r="11" spans="1:10" x14ac:dyDescent="0.35">
      <c r="A11" s="147">
        <v>45033</v>
      </c>
      <c r="B11" s="1">
        <v>196.822891</v>
      </c>
      <c r="C11" s="32">
        <f>B11/B10</f>
        <v>1.0124839672031001</v>
      </c>
      <c r="E11" s="81"/>
      <c r="F11" s="82"/>
      <c r="H11" s="4">
        <v>10</v>
      </c>
      <c r="I11" s="1">
        <f t="shared" ca="1" si="0"/>
        <v>0.15944891494939162</v>
      </c>
      <c r="J11" s="32">
        <f ca="1">_xlfn.NORM.INV(I11,$F$3,$F$4)</f>
        <v>0.98559709115527083</v>
      </c>
    </row>
    <row r="12" spans="1:10" x14ac:dyDescent="0.35">
      <c r="A12" s="147">
        <v>45034</v>
      </c>
      <c r="B12" s="1">
        <v>198.24104299999999</v>
      </c>
      <c r="C12" s="32">
        <f>B12/B11</f>
        <v>1.0072052188279259</v>
      </c>
      <c r="E12" s="81"/>
      <c r="F12" s="82"/>
      <c r="H12" s="4">
        <v>11</v>
      </c>
      <c r="I12" s="1">
        <f t="shared" ca="1" si="0"/>
        <v>0.49995072212720704</v>
      </c>
      <c r="J12" s="32">
        <f ca="1">_xlfn.NORM.INV(I12,$F$3,$F$4)</f>
        <v>1.0018586400508476</v>
      </c>
    </row>
    <row r="13" spans="1:10" x14ac:dyDescent="0.35">
      <c r="A13" s="147">
        <v>45035</v>
      </c>
      <c r="B13" s="1">
        <v>198.660492</v>
      </c>
      <c r="C13" s="32">
        <f>B13/B12</f>
        <v>1.0021158534764167</v>
      </c>
      <c r="E13" s="81"/>
      <c r="F13" s="82"/>
      <c r="H13" s="4">
        <v>12</v>
      </c>
      <c r="I13" s="1">
        <f t="shared" ca="1" si="0"/>
        <v>0.93073696708940701</v>
      </c>
      <c r="J13" s="32">
        <f ca="1">_xlfn.NORM.INV(I13,$F$3,$F$4)</f>
        <v>1.0260310580937733</v>
      </c>
    </row>
    <row r="14" spans="1:10" x14ac:dyDescent="0.35">
      <c r="A14" s="147">
        <v>45036</v>
      </c>
      <c r="B14" s="1">
        <v>197.25233499999999</v>
      </c>
      <c r="C14" s="32">
        <f>B14/B13</f>
        <v>0.99291174110250358</v>
      </c>
      <c r="E14" s="81"/>
      <c r="F14" s="82"/>
      <c r="H14" s="4">
        <v>13</v>
      </c>
      <c r="I14" s="1">
        <f t="shared" ca="1" si="0"/>
        <v>0.70767658600067418</v>
      </c>
      <c r="J14" s="32">
        <f ca="1">_xlfn.NORM.INV(I14,$F$3,$F$4)</f>
        <v>1.0107796858802596</v>
      </c>
    </row>
    <row r="15" spans="1:10" x14ac:dyDescent="0.35">
      <c r="A15" s="147">
        <v>45037</v>
      </c>
      <c r="B15" s="1">
        <v>198.770355</v>
      </c>
      <c r="C15" s="32">
        <f>B15/B14</f>
        <v>1.00769582778323</v>
      </c>
      <c r="E15" s="81"/>
      <c r="F15" s="82"/>
      <c r="H15" s="4">
        <v>14</v>
      </c>
      <c r="I15" s="1">
        <f t="shared" ca="1" si="0"/>
        <v>0.30473702013193305</v>
      </c>
      <c r="J15" s="32">
        <f ca="1">_xlfn.NORM.INV(I15,$F$3,$F$4)</f>
        <v>0.99352553604831551</v>
      </c>
    </row>
    <row r="16" spans="1:10" x14ac:dyDescent="0.35">
      <c r="A16" s="147">
        <v>45040</v>
      </c>
      <c r="B16" s="1">
        <v>194.66570999999999</v>
      </c>
      <c r="C16" s="32">
        <f>B16/B15</f>
        <v>0.97934981300405688</v>
      </c>
      <c r="H16" s="4">
        <v>15</v>
      </c>
      <c r="I16" s="1">
        <f t="shared" ca="1" si="0"/>
        <v>0.62845871536188447</v>
      </c>
      <c r="J16" s="32">
        <f ca="1">_xlfn.NORM.INV(I16,$F$3,$F$4)</f>
        <v>1.0072089422690695</v>
      </c>
    </row>
    <row r="17" spans="1:10" x14ac:dyDescent="0.35">
      <c r="A17" s="147">
        <v>45041</v>
      </c>
      <c r="B17" s="1">
        <v>190.42124899999999</v>
      </c>
      <c r="C17" s="32">
        <f>B17/B16</f>
        <v>0.97819615483384315</v>
      </c>
      <c r="H17" s="4">
        <v>16</v>
      </c>
      <c r="I17" s="1">
        <f t="shared" ca="1" si="0"/>
        <v>0.99850239029300625</v>
      </c>
      <c r="J17" s="32">
        <f ca="1">_xlfn.NORM.INV(I17,$F$3,$F$4)</f>
        <v>1.0502932233709685</v>
      </c>
    </row>
    <row r="18" spans="1:10" x14ac:dyDescent="0.35">
      <c r="A18" s="147">
        <v>45042</v>
      </c>
      <c r="B18" s="1">
        <v>191.27015700000001</v>
      </c>
      <c r="C18" s="32">
        <f>B18/B17</f>
        <v>1.0044580528930362</v>
      </c>
      <c r="H18" s="4">
        <v>17</v>
      </c>
      <c r="I18" s="1">
        <f t="shared" ca="1" si="0"/>
        <v>0.91388145857497205</v>
      </c>
      <c r="J18" s="32">
        <f ca="1">_xlfn.NORM.INV(I18,$F$3,$F$4)</f>
        <v>1.0241341846776868</v>
      </c>
    </row>
    <row r="19" spans="1:10" x14ac:dyDescent="0.35">
      <c r="A19" s="147">
        <v>45043</v>
      </c>
      <c r="B19" s="1">
        <v>195.68438699999999</v>
      </c>
      <c r="C19" s="32">
        <f>B19/B18</f>
        <v>1.0230785087921477</v>
      </c>
      <c r="H19" s="4">
        <v>18</v>
      </c>
      <c r="I19" s="1">
        <f t="shared" ca="1" si="0"/>
        <v>0.63596890751698876</v>
      </c>
      <c r="J19" s="32">
        <f ca="1">_xlfn.NORM.INV(I19,$F$3,$F$4)</f>
        <v>1.0075341471609764</v>
      </c>
    </row>
    <row r="20" spans="1:10" x14ac:dyDescent="0.35">
      <c r="A20" s="147">
        <v>45044</v>
      </c>
      <c r="B20" s="1">
        <v>198.11120600000001</v>
      </c>
      <c r="C20" s="32">
        <f>B20/B19</f>
        <v>1.0124016996818455</v>
      </c>
      <c r="H20" s="4">
        <v>19</v>
      </c>
      <c r="I20" s="1">
        <f t="shared" ca="1" si="0"/>
        <v>0.97884157723215348</v>
      </c>
      <c r="J20" s="32">
        <f ca="1">_xlfn.NORM.INV(I20,$F$3,$F$4)</f>
        <v>1.0349905327135474</v>
      </c>
    </row>
    <row r="21" spans="1:10" x14ac:dyDescent="0.35">
      <c r="A21" s="147">
        <v>45047</v>
      </c>
      <c r="B21" s="1">
        <v>197.53196700000001</v>
      </c>
      <c r="C21" s="32">
        <f>B21/B20</f>
        <v>0.99707619265111136</v>
      </c>
      <c r="H21" s="4">
        <v>20</v>
      </c>
      <c r="I21" s="1">
        <f t="shared" ca="1" si="0"/>
        <v>0.62543477996902885</v>
      </c>
      <c r="J21" s="32">
        <f ca="1">_xlfn.NORM.INV(I21,$F$3,$F$4)</f>
        <v>1.0070786051830853</v>
      </c>
    </row>
    <row r="22" spans="1:10" x14ac:dyDescent="0.35">
      <c r="A22" s="147">
        <v>45048</v>
      </c>
      <c r="B22" s="1">
        <v>193.58711199999999</v>
      </c>
      <c r="C22" s="32">
        <f>B22/B21</f>
        <v>0.98002928305776438</v>
      </c>
      <c r="H22" s="4">
        <v>21</v>
      </c>
      <c r="I22" s="1">
        <f t="shared" ca="1" si="0"/>
        <v>0.26152334929295806</v>
      </c>
      <c r="J22" s="32">
        <f ca="1">_xlfn.NORM.INV(I22,$F$3,$F$4)</f>
        <v>0.99143970676042303</v>
      </c>
    </row>
    <row r="23" spans="1:10" x14ac:dyDescent="0.35">
      <c r="A23" s="147">
        <v>45049</v>
      </c>
      <c r="B23" s="1">
        <v>192.358734</v>
      </c>
      <c r="C23" s="32">
        <f>B23/B22</f>
        <v>0.99365464990252039</v>
      </c>
      <c r="H23" s="4">
        <v>22</v>
      </c>
      <c r="I23" s="1">
        <f t="shared" ca="1" si="0"/>
        <v>0.34697641484870534</v>
      </c>
      <c r="J23" s="32">
        <f ca="1">_xlfn.NORM.INV(I23,$F$3,$F$4)</f>
        <v>0.99543997501907977</v>
      </c>
    </row>
    <row r="24" spans="1:10" x14ac:dyDescent="0.35">
      <c r="A24" s="147">
        <v>45050</v>
      </c>
      <c r="B24" s="1">
        <v>192.12902800000001</v>
      </c>
      <c r="C24" s="32">
        <f>B24/B23</f>
        <v>0.9988058457486001</v>
      </c>
      <c r="H24" s="4">
        <v>23</v>
      </c>
      <c r="I24" s="1">
        <f t="shared" ca="1" si="0"/>
        <v>0.81328857448090697</v>
      </c>
      <c r="J24" s="32">
        <f ca="1">_xlfn.NORM.INV(I24,$F$3,$F$4)</f>
        <v>1.0163840901902155</v>
      </c>
    </row>
    <row r="25" spans="1:10" x14ac:dyDescent="0.35">
      <c r="A25" s="147">
        <v>45051</v>
      </c>
      <c r="B25" s="1">
        <v>197.33223000000001</v>
      </c>
      <c r="C25" s="32">
        <f>B25/B24</f>
        <v>1.0270818108755539</v>
      </c>
      <c r="H25" s="4">
        <v>24</v>
      </c>
      <c r="I25" s="1">
        <f t="shared" ca="1" si="0"/>
        <v>0.55568309168952124</v>
      </c>
      <c r="J25" s="32">
        <f ca="1">_xlfn.NORM.INV(I25,$F$3,$F$4)</f>
        <v>1.0041455755860935</v>
      </c>
    </row>
    <row r="26" spans="1:10" x14ac:dyDescent="0.35">
      <c r="A26" s="147">
        <v>45054</v>
      </c>
      <c r="B26" s="1">
        <v>197.64181500000001</v>
      </c>
      <c r="C26" s="32">
        <f>B26/B25</f>
        <v>1.0015688516771943</v>
      </c>
      <c r="H26" s="4">
        <v>25</v>
      </c>
      <c r="I26" s="1">
        <f t="shared" ca="1" si="0"/>
        <v>5.259555788001391E-2</v>
      </c>
      <c r="J26" s="32">
        <f ca="1">_xlfn.NORM.INV(I26,$F$3,$F$4)</f>
        <v>0.97542399422785475</v>
      </c>
    </row>
    <row r="27" spans="1:10" x14ac:dyDescent="0.35">
      <c r="A27" s="147">
        <v>45055</v>
      </c>
      <c r="B27" s="1">
        <v>200.917542</v>
      </c>
      <c r="C27" s="32">
        <f>B27/B26</f>
        <v>1.016574058480489</v>
      </c>
      <c r="H27" s="4">
        <v>26</v>
      </c>
      <c r="I27" s="1">
        <f t="shared" ca="1" si="0"/>
        <v>0.40856071412597761</v>
      </c>
      <c r="J27" s="32">
        <f ca="1">_xlfn.NORM.INV(I27,$F$3,$F$4)</f>
        <v>0.99808736776364515</v>
      </c>
    </row>
    <row r="28" spans="1:10" x14ac:dyDescent="0.35">
      <c r="A28" s="147">
        <v>45056</v>
      </c>
      <c r="B28" s="1">
        <v>204.582764</v>
      </c>
      <c r="C28" s="32">
        <f>B28/B27</f>
        <v>1.0182424190716011</v>
      </c>
      <c r="H28" s="4">
        <v>27</v>
      </c>
      <c r="I28" s="1">
        <f t="shared" ca="1" si="0"/>
        <v>0.76624649152126667</v>
      </c>
      <c r="J28" s="32">
        <f ca="1">_xlfn.NORM.INV(I28,$F$3,$F$4)</f>
        <v>1.013715626876994</v>
      </c>
    </row>
    <row r="29" spans="1:10" x14ac:dyDescent="0.35">
      <c r="A29" s="147">
        <v>45057</v>
      </c>
      <c r="B29" s="1">
        <v>203.20455899999999</v>
      </c>
      <c r="C29" s="32">
        <f>B29/B28</f>
        <v>0.99326333766807451</v>
      </c>
      <c r="H29" s="4">
        <v>28</v>
      </c>
      <c r="I29" s="1">
        <f t="shared" ca="1" si="0"/>
        <v>0.54345190389507214</v>
      </c>
      <c r="J29" s="32">
        <f ca="1">_xlfn.NORM.INV(I29,$F$3,$F$4)</f>
        <v>1.003641394960356</v>
      </c>
    </row>
    <row r="30" spans="1:10" x14ac:dyDescent="0.35">
      <c r="A30" s="147">
        <v>45058</v>
      </c>
      <c r="B30" s="1">
        <v>201.54672199999999</v>
      </c>
      <c r="C30" s="32">
        <f>B30/B29</f>
        <v>0.99184153638993899</v>
      </c>
      <c r="H30" s="4">
        <v>29</v>
      </c>
      <c r="I30" s="1">
        <f t="shared" ca="1" si="0"/>
        <v>0.18349635599697856</v>
      </c>
      <c r="J30" s="32">
        <f ca="1">_xlfn.NORM.INV(I30,$F$3,$F$4)</f>
        <v>0.98714075399548262</v>
      </c>
    </row>
    <row r="31" spans="1:10" x14ac:dyDescent="0.35">
      <c r="A31" s="147">
        <v>45061</v>
      </c>
      <c r="B31" s="1">
        <v>203.06474299999999</v>
      </c>
      <c r="C31" s="32">
        <f>B31/B30</f>
        <v>1.0075318565587983</v>
      </c>
      <c r="H31" s="4">
        <v>30</v>
      </c>
      <c r="I31" s="1">
        <f t="shared" ca="1" si="0"/>
        <v>0.56693718534744797</v>
      </c>
      <c r="J31" s="32">
        <f ca="1">_xlfn.NORM.INV(I31,$F$3,$F$4)</f>
        <v>1.0046114035138141</v>
      </c>
    </row>
    <row r="32" spans="1:10" x14ac:dyDescent="0.35">
      <c r="A32" s="147">
        <v>45062</v>
      </c>
      <c r="B32" s="1">
        <v>204.293137</v>
      </c>
      <c r="C32" s="32">
        <f>B32/B31</f>
        <v>1.006049272669653</v>
      </c>
      <c r="H32" s="4">
        <v>31</v>
      </c>
      <c r="I32" s="1">
        <f t="shared" ca="1" si="0"/>
        <v>0.9420461288319536</v>
      </c>
      <c r="J32" s="32">
        <f ca="1">_xlfn.NORM.INV(I32,$F$3,$F$4)</f>
        <v>1.0275139863436964</v>
      </c>
    </row>
    <row r="33" spans="1:10" x14ac:dyDescent="0.35">
      <c r="A33" s="147">
        <v>45063</v>
      </c>
      <c r="B33" s="1">
        <v>209.10685699999999</v>
      </c>
      <c r="C33" s="32">
        <f>B33/B32</f>
        <v>1.0235628081818529</v>
      </c>
      <c r="H33" s="4">
        <v>32</v>
      </c>
      <c r="I33" s="1">
        <f t="shared" ca="1" si="0"/>
        <v>2.6648397724722495E-2</v>
      </c>
      <c r="J33" s="32">
        <f ca="1">_xlfn.NORM.INV(I33,$F$3,$F$4)</f>
        <v>0.97032792404713575</v>
      </c>
    </row>
    <row r="34" spans="1:10" x14ac:dyDescent="0.35">
      <c r="A34" s="147">
        <v>45064</v>
      </c>
      <c r="B34" s="1">
        <v>213.041718</v>
      </c>
      <c r="C34" s="32">
        <f>B34/B33</f>
        <v>1.0188174651776245</v>
      </c>
      <c r="H34" s="4">
        <v>33</v>
      </c>
      <c r="I34" s="1">
        <f t="shared" ca="1" si="0"/>
        <v>0.22284364699888137</v>
      </c>
      <c r="J34" s="32">
        <f ca="1">_xlfn.NORM.INV(I34,$F$3,$F$4)</f>
        <v>0.9894169122338301</v>
      </c>
    </row>
    <row r="35" spans="1:10" x14ac:dyDescent="0.35">
      <c r="A35" s="147">
        <v>45065</v>
      </c>
      <c r="B35" s="1">
        <v>210.08557099999999</v>
      </c>
      <c r="C35" s="32">
        <f>B35/B34</f>
        <v>0.98612409331021256</v>
      </c>
      <c r="H35" s="4">
        <v>34</v>
      </c>
      <c r="I35" s="1">
        <f t="shared" ca="1" si="0"/>
        <v>0.79785804471620336</v>
      </c>
      <c r="J35" s="32">
        <f ca="1">_xlfn.NORM.INV(I35,$F$3,$F$4)</f>
        <v>1.0154689458463533</v>
      </c>
    </row>
    <row r="36" spans="1:10" x14ac:dyDescent="0.35">
      <c r="A36" s="147">
        <v>45068</v>
      </c>
      <c r="B36" s="1">
        <v>209.985703</v>
      </c>
      <c r="C36" s="32">
        <f>B36/B35</f>
        <v>0.99952463179872553</v>
      </c>
      <c r="H36" s="4">
        <v>35</v>
      </c>
      <c r="I36" s="1">
        <f t="shared" ca="1" si="0"/>
        <v>0.9503866143372891</v>
      </c>
      <c r="J36" s="32">
        <f ca="1">_xlfn.NORM.INV(I36,$F$3,$F$4)</f>
        <v>1.0287610817496875</v>
      </c>
    </row>
    <row r="37" spans="1:10" x14ac:dyDescent="0.35">
      <c r="A37" s="147">
        <v>45069</v>
      </c>
      <c r="B37" s="1">
        <v>206.37042199999999</v>
      </c>
      <c r="C37" s="32">
        <f>B37/B36</f>
        <v>0.98278320405461128</v>
      </c>
      <c r="H37" s="4">
        <v>36</v>
      </c>
      <c r="I37" s="1">
        <f t="shared" ca="1" si="0"/>
        <v>0.24311432411100087</v>
      </c>
      <c r="J37" s="32">
        <f ca="1">_xlfn.NORM.INV(I37,$F$3,$F$4)</f>
        <v>0.99049880971984416</v>
      </c>
    </row>
    <row r="38" spans="1:10" x14ac:dyDescent="0.35">
      <c r="A38" s="147">
        <v>45070</v>
      </c>
      <c r="B38" s="1">
        <v>208.787262</v>
      </c>
      <c r="C38" s="32">
        <f>B38/B37</f>
        <v>1.0117111743852518</v>
      </c>
      <c r="H38" s="4">
        <v>37</v>
      </c>
      <c r="I38" s="1">
        <f t="shared" ca="1" si="0"/>
        <v>4.1686892201970083E-2</v>
      </c>
      <c r="J38" s="32">
        <f ca="1">_xlfn.NORM.INV(I38,$F$3,$F$4)</f>
        <v>0.97360879794508126</v>
      </c>
    </row>
    <row r="39" spans="1:10" x14ac:dyDescent="0.35">
      <c r="A39" s="147">
        <v>45071</v>
      </c>
      <c r="B39" s="1">
        <v>209.636169</v>
      </c>
      <c r="C39" s="32">
        <f>B39/B38</f>
        <v>1.0040658945946617</v>
      </c>
      <c r="H39" s="4">
        <v>38</v>
      </c>
      <c r="I39" s="1">
        <f t="shared" ca="1" si="0"/>
        <v>0.97984127590242143</v>
      </c>
      <c r="J39" s="32">
        <f ca="1">_xlfn.NORM.INV(I39,$F$3,$F$4)</f>
        <v>1.0353183581115097</v>
      </c>
    </row>
    <row r="40" spans="1:10" x14ac:dyDescent="0.35">
      <c r="A40" s="147">
        <v>45072</v>
      </c>
      <c r="B40" s="1">
        <v>215.158951</v>
      </c>
      <c r="C40" s="32">
        <f>B40/B39</f>
        <v>1.0263446046850819</v>
      </c>
      <c r="H40" s="4">
        <v>39</v>
      </c>
      <c r="I40" s="1">
        <f t="shared" ca="1" si="0"/>
        <v>0.66382173829085833</v>
      </c>
      <c r="J40" s="32">
        <f ca="1">_xlfn.NORM.INV(I40,$F$3,$F$4)</f>
        <v>1.008761374987015</v>
      </c>
    </row>
    <row r="41" spans="1:10" x14ac:dyDescent="0.35">
      <c r="A41" s="147">
        <v>45076</v>
      </c>
      <c r="B41" s="1">
        <v>218.58445699999999</v>
      </c>
      <c r="C41" s="32">
        <f>B41/B40</f>
        <v>1.0159208156764066</v>
      </c>
      <c r="H41" s="4">
        <v>40</v>
      </c>
      <c r="I41" s="1">
        <f t="shared" ca="1" si="0"/>
        <v>1.5543553425736989E-2</v>
      </c>
      <c r="J41" s="32">
        <f ca="1">_xlfn.NORM.INV(I41,$F$3,$F$4)</f>
        <v>0.96668193034737826</v>
      </c>
    </row>
    <row r="42" spans="1:10" x14ac:dyDescent="0.35">
      <c r="A42" s="147">
        <v>45077</v>
      </c>
      <c r="B42" s="1">
        <v>223.088593</v>
      </c>
      <c r="C42" s="32">
        <f>B42/B41</f>
        <v>1.020605929908365</v>
      </c>
      <c r="H42" s="4">
        <v>41</v>
      </c>
      <c r="I42" s="1">
        <f t="shared" ca="1" si="0"/>
        <v>0.45955395665187293</v>
      </c>
      <c r="J42" s="32">
        <f ca="1">_xlfn.NORM.INV(I42,$F$3,$F$4)</f>
        <v>1.000203542144138</v>
      </c>
    </row>
    <row r="43" spans="1:10" x14ac:dyDescent="0.35">
      <c r="A43" s="147">
        <v>45078</v>
      </c>
      <c r="B43" s="1">
        <v>212.622253</v>
      </c>
      <c r="C43" s="32">
        <f>B43/B42</f>
        <v>0.95308437845587202</v>
      </c>
      <c r="H43" s="4">
        <v>42</v>
      </c>
      <c r="I43" s="1">
        <f t="shared" ca="1" si="0"/>
        <v>0.26096213073781871</v>
      </c>
      <c r="J43" s="32">
        <f ca="1">_xlfn.NORM.INV(I43,$F$3,$F$4)</f>
        <v>0.99141154420319233</v>
      </c>
    </row>
    <row r="44" spans="1:10" x14ac:dyDescent="0.35">
      <c r="A44" s="147">
        <v>45079</v>
      </c>
      <c r="B44" s="1">
        <v>212.75209000000001</v>
      </c>
      <c r="C44" s="32">
        <f>B44/B43</f>
        <v>1.0006106463371922</v>
      </c>
      <c r="H44" s="4">
        <v>43</v>
      </c>
      <c r="I44" s="1">
        <f t="shared" ca="1" si="0"/>
        <v>0.39652977602389594</v>
      </c>
      <c r="J44" s="32">
        <f ca="1">_xlfn.NORM.INV(I44,$F$3,$F$4)</f>
        <v>0.99758005948091255</v>
      </c>
    </row>
    <row r="45" spans="1:10" x14ac:dyDescent="0.35">
      <c r="A45" s="147">
        <v>45082</v>
      </c>
      <c r="B45" s="1">
        <v>209.58622700000001</v>
      </c>
      <c r="C45" s="32">
        <f>B45/B44</f>
        <v>0.98511947403195899</v>
      </c>
      <c r="H45" s="4">
        <v>44</v>
      </c>
      <c r="I45" s="1">
        <f t="shared" ca="1" si="0"/>
        <v>0.39613319870942065</v>
      </c>
      <c r="J45" s="32">
        <f ca="1">_xlfn.NORM.INV(I45,$F$3,$F$4)</f>
        <v>0.99756326907292137</v>
      </c>
    </row>
    <row r="46" spans="1:10" x14ac:dyDescent="0.35">
      <c r="A46" s="147">
        <v>45083</v>
      </c>
      <c r="B46" s="1">
        <v>212.572327</v>
      </c>
      <c r="C46" s="32">
        <f>B46/B45</f>
        <v>1.0142475965274187</v>
      </c>
      <c r="H46" s="4">
        <v>45</v>
      </c>
      <c r="I46" s="1">
        <f t="shared" ca="1" si="0"/>
        <v>0.20255616918480579</v>
      </c>
      <c r="J46" s="32">
        <f ca="1">_xlfn.NORM.INV(I46,$F$3,$F$4)</f>
        <v>0.98827633839670703</v>
      </c>
    </row>
    <row r="47" spans="1:10" x14ac:dyDescent="0.35">
      <c r="A47" s="147">
        <v>45084</v>
      </c>
      <c r="B47" s="1">
        <v>205.46160900000001</v>
      </c>
      <c r="C47" s="32">
        <f>B47/B46</f>
        <v>0.96654918304582516</v>
      </c>
      <c r="H47" s="4">
        <v>46</v>
      </c>
      <c r="I47" s="1">
        <f t="shared" ca="1" si="0"/>
        <v>0.55665470227784408</v>
      </c>
      <c r="J47" s="32">
        <f ca="1">_xlfn.NORM.INV(I47,$F$3,$F$4)</f>
        <v>1.0041857135860663</v>
      </c>
    </row>
    <row r="48" spans="1:10" x14ac:dyDescent="0.35">
      <c r="A48" s="147">
        <v>45085</v>
      </c>
      <c r="B48" s="1">
        <v>209.256653</v>
      </c>
      <c r="C48" s="32">
        <f>B48/B47</f>
        <v>1.0184708180689852</v>
      </c>
      <c r="H48" s="4">
        <v>47</v>
      </c>
      <c r="I48" s="1">
        <f t="shared" ca="1" si="0"/>
        <v>0.16737640538492937</v>
      </c>
      <c r="J48" s="32">
        <f ca="1">_xlfn.NORM.INV(I48,$F$3,$F$4)</f>
        <v>0.9861215286244337</v>
      </c>
    </row>
    <row r="49" spans="1:10" x14ac:dyDescent="0.35">
      <c r="A49" s="147">
        <v>45086</v>
      </c>
      <c r="B49" s="1">
        <v>215.02911399999999</v>
      </c>
      <c r="C49" s="32">
        <f>B49/B48</f>
        <v>1.0275855554279556</v>
      </c>
      <c r="H49" s="4">
        <v>48</v>
      </c>
      <c r="I49" s="1">
        <f t="shared" ca="1" si="0"/>
        <v>0.74318971319126736</v>
      </c>
      <c r="J49" s="32">
        <f ca="1">_xlfn.NORM.INV(I49,$F$3,$F$4)</f>
        <v>1.0125190891729978</v>
      </c>
    </row>
    <row r="50" spans="1:10" x14ac:dyDescent="0.35">
      <c r="A50" s="147">
        <v>45089</v>
      </c>
      <c r="B50" s="1">
        <v>213.411224</v>
      </c>
      <c r="C50" s="32">
        <f>B50/B49</f>
        <v>0.99247594909403758</v>
      </c>
      <c r="H50" s="4">
        <v>49</v>
      </c>
      <c r="I50" s="1">
        <f t="shared" ca="1" si="0"/>
        <v>0.74566131519002044</v>
      </c>
      <c r="J50" s="32">
        <f ca="1">_xlfn.NORM.INV(I50,$F$3,$F$4)</f>
        <v>1.0126445350089679</v>
      </c>
    </row>
    <row r="51" spans="1:10" x14ac:dyDescent="0.35">
      <c r="A51" s="147">
        <v>45090</v>
      </c>
      <c r="B51" s="1">
        <v>208.707367</v>
      </c>
      <c r="C51" s="32">
        <f>B51/B50</f>
        <v>0.97795871786012534</v>
      </c>
      <c r="H51" s="4">
        <v>50</v>
      </c>
      <c r="I51" s="1">
        <f t="shared" ca="1" si="0"/>
        <v>0.18741225387627192</v>
      </c>
      <c r="J51" s="32">
        <f ca="1">_xlfn.NORM.INV(I51,$F$3,$F$4)</f>
        <v>0.98737976815973161</v>
      </c>
    </row>
    <row r="52" spans="1:10" x14ac:dyDescent="0.35">
      <c r="A52" s="147">
        <v>45091</v>
      </c>
      <c r="B52" s="1">
        <v>209.12681599999999</v>
      </c>
      <c r="C52" s="32">
        <f>B52/B51</f>
        <v>1.0020097469774509</v>
      </c>
      <c r="H52" s="4">
        <v>51</v>
      </c>
      <c r="I52" s="1">
        <f t="shared" ca="1" si="0"/>
        <v>0.40045521848807453</v>
      </c>
      <c r="J52" s="32">
        <f ca="1">_xlfn.NORM.INV(I52,$F$3,$F$4)</f>
        <v>0.99774601483917114</v>
      </c>
    </row>
    <row r="53" spans="1:10" x14ac:dyDescent="0.35">
      <c r="A53" s="147">
        <v>45092</v>
      </c>
      <c r="B53" s="1">
        <v>211.643539</v>
      </c>
      <c r="C53" s="32">
        <f>B53/B52</f>
        <v>1.012034434646583</v>
      </c>
      <c r="H53" s="4">
        <v>52</v>
      </c>
      <c r="I53" s="1">
        <f t="shared" ca="1" si="0"/>
        <v>0.1228449937735081</v>
      </c>
      <c r="J53" s="32">
        <f ca="1">_xlfn.NORM.INV(I53,$F$3,$F$4)</f>
        <v>0.98291855198640954</v>
      </c>
    </row>
    <row r="54" spans="1:10" x14ac:dyDescent="0.35">
      <c r="A54" s="147">
        <v>45093</v>
      </c>
      <c r="B54" s="1">
        <v>211.483734</v>
      </c>
      <c r="C54" s="32">
        <f>B54/B53</f>
        <v>0.99924493324598962</v>
      </c>
      <c r="H54" s="4">
        <v>53</v>
      </c>
      <c r="I54" s="1">
        <f t="shared" ca="1" si="0"/>
        <v>2.5386984737871932E-2</v>
      </c>
      <c r="J54" s="32">
        <f ca="1">_xlfn.NORM.INV(I54,$F$3,$F$4)</f>
        <v>0.96998727628190529</v>
      </c>
    </row>
    <row r="55" spans="1:10" x14ac:dyDescent="0.35">
      <c r="A55" s="147">
        <v>45097</v>
      </c>
      <c r="B55" s="1">
        <v>216.68695099999999</v>
      </c>
      <c r="C55" s="32">
        <f>B55/B54</f>
        <v>1.0246033910106769</v>
      </c>
      <c r="H55" s="4">
        <v>54</v>
      </c>
      <c r="I55" s="1">
        <f t="shared" ca="1" si="0"/>
        <v>4.1307264050826631E-2</v>
      </c>
      <c r="J55" s="32">
        <f ca="1">_xlfn.NORM.INV(I55,$F$3,$F$4)</f>
        <v>0.97353902662528813</v>
      </c>
    </row>
    <row r="56" spans="1:10" x14ac:dyDescent="0.35">
      <c r="A56" s="147">
        <v>45098</v>
      </c>
      <c r="B56" s="1">
        <v>209.316574</v>
      </c>
      <c r="C56" s="32">
        <f>B56/B55</f>
        <v>0.96598605976969976</v>
      </c>
      <c r="H56" s="4">
        <v>55</v>
      </c>
      <c r="I56" s="1">
        <f t="shared" ca="1" si="0"/>
        <v>0.31381805208662694</v>
      </c>
      <c r="J56" s="32">
        <f ca="1">_xlfn.NORM.INV(I56,$F$3,$F$4)</f>
        <v>0.99394598659448552</v>
      </c>
    </row>
    <row r="57" spans="1:10" x14ac:dyDescent="0.35">
      <c r="A57" s="147">
        <v>45099</v>
      </c>
      <c r="B57" s="1">
        <v>213.01174900000001</v>
      </c>
      <c r="C57" s="32">
        <f>B57/B56</f>
        <v>1.0176535232226762</v>
      </c>
      <c r="H57" s="4">
        <v>56</v>
      </c>
      <c r="I57" s="1">
        <f t="shared" ca="1" si="0"/>
        <v>0.95341427441169468</v>
      </c>
      <c r="J57" s="32">
        <f ca="1">_xlfn.NORM.INV(I57,$F$3,$F$4)</f>
        <v>1.029255267877677</v>
      </c>
    </row>
    <row r="58" spans="1:10" x14ac:dyDescent="0.35">
      <c r="A58" s="147">
        <v>45100</v>
      </c>
      <c r="B58" s="1">
        <v>209.81591800000001</v>
      </c>
      <c r="C58" s="32">
        <f>B58/B57</f>
        <v>0.98499692615546763</v>
      </c>
      <c r="H58" s="4">
        <v>57</v>
      </c>
      <c r="I58" s="1">
        <f t="shared" ca="1" si="0"/>
        <v>0.9631823486208938</v>
      </c>
      <c r="J58" s="32">
        <f ca="1">_xlfn.NORM.INV(I58,$F$3,$F$4)</f>
        <v>1.0310496867320054</v>
      </c>
    </row>
    <row r="59" spans="1:10" x14ac:dyDescent="0.35">
      <c r="A59" s="147">
        <v>45103</v>
      </c>
      <c r="B59" s="1">
        <v>207.089493</v>
      </c>
      <c r="C59" s="32">
        <f>B59/B58</f>
        <v>0.98700563319509438</v>
      </c>
      <c r="H59" s="4">
        <v>58</v>
      </c>
      <c r="I59" s="1">
        <f t="shared" ca="1" si="0"/>
        <v>0.41063914119365885</v>
      </c>
      <c r="J59" s="32">
        <f ca="1">_xlfn.NORM.INV(I59,$F$3,$F$4)</f>
        <v>0.99817462684333491</v>
      </c>
    </row>
    <row r="60" spans="1:10" x14ac:dyDescent="0.35">
      <c r="A60" s="147">
        <v>45104</v>
      </c>
      <c r="B60" s="1">
        <v>208.54759200000001</v>
      </c>
      <c r="C60" s="32">
        <f>B60/B59</f>
        <v>1.0070409125005682</v>
      </c>
      <c r="H60" s="4">
        <v>59</v>
      </c>
      <c r="I60" s="1">
        <f t="shared" ca="1" si="0"/>
        <v>0.42497220725504314</v>
      </c>
      <c r="J60" s="32">
        <f ca="1">_xlfn.NORM.INV(I60,$F$3,$F$4)</f>
        <v>0.99877365359627535</v>
      </c>
    </row>
    <row r="61" spans="1:10" x14ac:dyDescent="0.35">
      <c r="A61" s="147">
        <v>45105</v>
      </c>
      <c r="B61" s="1">
        <v>211.893204</v>
      </c>
      <c r="C61" s="32">
        <f>B61/B60</f>
        <v>1.0160424388884817</v>
      </c>
      <c r="H61" s="4">
        <v>60</v>
      </c>
      <c r="I61" s="1">
        <f t="shared" ca="1" si="0"/>
        <v>0.84526142506069524</v>
      </c>
      <c r="J61" s="32">
        <f ca="1">_xlfn.NORM.INV(I61,$F$3,$F$4)</f>
        <v>1.0184439411958133</v>
      </c>
    </row>
    <row r="62" spans="1:10" x14ac:dyDescent="0.35">
      <c r="A62" s="147">
        <v>45106</v>
      </c>
      <c r="B62" s="1">
        <v>210.155472</v>
      </c>
      <c r="C62" s="32">
        <f>B62/B61</f>
        <v>0.99179901966086659</v>
      </c>
      <c r="H62" s="4">
        <v>61</v>
      </c>
      <c r="I62" s="1">
        <f t="shared" ca="1" si="0"/>
        <v>0.68285410435939398</v>
      </c>
      <c r="J62" s="32">
        <f ca="1">_xlfn.NORM.INV(I62,$F$3,$F$4)</f>
        <v>1.0096225667104954</v>
      </c>
    </row>
    <row r="63" spans="1:10" x14ac:dyDescent="0.35">
      <c r="A63" s="147">
        <v>45107</v>
      </c>
      <c r="B63" s="1">
        <v>210.98438999999999</v>
      </c>
      <c r="C63" s="32">
        <f>B63/B62</f>
        <v>1.0039443084308555</v>
      </c>
      <c r="H63" s="4">
        <v>62</v>
      </c>
      <c r="I63" s="1">
        <f t="shared" ca="1" si="0"/>
        <v>0.50422013202568017</v>
      </c>
      <c r="J63" s="32">
        <f ca="1">_xlfn.NORM.INV(I63,$F$3,$F$4)</f>
        <v>1.0020332648873242</v>
      </c>
    </row>
    <row r="64" spans="1:10" x14ac:dyDescent="0.35">
      <c r="A64" s="147">
        <v>45110</v>
      </c>
      <c r="B64" s="1">
        <v>211.373886</v>
      </c>
      <c r="C64" s="32">
        <f>B64/B63</f>
        <v>1.0018460891822376</v>
      </c>
      <c r="H64" s="4">
        <v>63</v>
      </c>
      <c r="I64" s="1">
        <f t="shared" ca="1" si="0"/>
        <v>0.2537006799470114</v>
      </c>
      <c r="J64" s="32">
        <f ca="1">_xlfn.NORM.INV(I64,$F$3,$F$4)</f>
        <v>0.991044290763476</v>
      </c>
    </row>
    <row r="65" spans="1:10" x14ac:dyDescent="0.35">
      <c r="A65" s="147">
        <v>45112</v>
      </c>
      <c r="B65" s="1">
        <v>213.54106100000001</v>
      </c>
      <c r="C65" s="32">
        <f>B65/B64</f>
        <v>1.0102528038870422</v>
      </c>
      <c r="H65" s="4">
        <v>64</v>
      </c>
      <c r="I65" s="1">
        <f t="shared" ca="1" si="0"/>
        <v>0.16723934251886829</v>
      </c>
      <c r="J65" s="32">
        <f ca="1">_xlfn.NORM.INV(I65,$F$3,$F$4)</f>
        <v>0.98611259960904551</v>
      </c>
    </row>
    <row r="66" spans="1:10" x14ac:dyDescent="0.35">
      <c r="A66" s="147">
        <v>45113</v>
      </c>
      <c r="B66" s="1">
        <v>209.86586</v>
      </c>
      <c r="C66" s="32">
        <f>B66/B65</f>
        <v>0.98278925381943283</v>
      </c>
      <c r="H66" s="4">
        <v>65</v>
      </c>
      <c r="I66" s="1">
        <f t="shared" ca="1" si="0"/>
        <v>0.38074153941285382</v>
      </c>
      <c r="J66" s="32">
        <f ca="1">_xlfn.NORM.INV(I66,$F$3,$F$4)</f>
        <v>0.99690789530509272</v>
      </c>
    </row>
    <row r="67" spans="1:10" x14ac:dyDescent="0.35">
      <c r="A67" s="147">
        <v>45114</v>
      </c>
      <c r="B67" s="1">
        <v>209.316574</v>
      </c>
      <c r="C67" s="32">
        <f>B67/B66</f>
        <v>0.99738268053698687</v>
      </c>
      <c r="H67" s="4">
        <v>66</v>
      </c>
      <c r="I67" s="1">
        <f t="shared" ref="I67:I101" ca="1" si="1">RAND()</f>
        <v>0.68870654274654219</v>
      </c>
      <c r="J67" s="32">
        <f ca="1">_xlfn.NORM.INV(I67,$F$3,$F$4)</f>
        <v>1.0098916746033897</v>
      </c>
    </row>
    <row r="68" spans="1:10" x14ac:dyDescent="0.35">
      <c r="A68" s="147">
        <v>45117</v>
      </c>
      <c r="B68" s="1">
        <v>212.53237899999999</v>
      </c>
      <c r="C68" s="32">
        <f t="shared" ref="C68:C131" si="2">B68/B67</f>
        <v>1.0153633557942716</v>
      </c>
      <c r="H68" s="4">
        <v>67</v>
      </c>
      <c r="I68" s="1">
        <f t="shared" ca="1" si="1"/>
        <v>0.23972842259124194</v>
      </c>
      <c r="J68" s="32">
        <f ca="1">_xlfn.NORM.INV(I68,$F$3,$F$4)</f>
        <v>0.99032166027741109</v>
      </c>
    </row>
    <row r="69" spans="1:10" x14ac:dyDescent="0.35">
      <c r="A69" s="147">
        <v>45118</v>
      </c>
      <c r="B69" s="1">
        <v>220.88147000000001</v>
      </c>
      <c r="C69" s="32">
        <f t="shared" si="2"/>
        <v>1.0392838542498035</v>
      </c>
      <c r="H69" s="4">
        <v>68</v>
      </c>
      <c r="I69" s="1">
        <f t="shared" ca="1" si="1"/>
        <v>0.72995755177335808</v>
      </c>
      <c r="J69" s="32">
        <f ca="1">_xlfn.NORM.INV(I69,$F$3,$F$4)</f>
        <v>1.0118578282590649</v>
      </c>
    </row>
    <row r="70" spans="1:10" x14ac:dyDescent="0.35">
      <c r="A70" s="147">
        <v>45119</v>
      </c>
      <c r="B70" s="1">
        <v>226.98348999999999</v>
      </c>
      <c r="C70" s="32">
        <f t="shared" si="2"/>
        <v>1.0276257668875528</v>
      </c>
      <c r="H70" s="4">
        <v>69</v>
      </c>
      <c r="I70" s="1">
        <f t="shared" ca="1" si="1"/>
        <v>0.930687668454105</v>
      </c>
      <c r="J70" s="32">
        <f ca="1">_xlfn.NORM.INV(I70,$F$3,$F$4)</f>
        <v>1.0260250196824627</v>
      </c>
    </row>
    <row r="71" spans="1:10" x14ac:dyDescent="0.35">
      <c r="A71" s="147">
        <v>45120</v>
      </c>
      <c r="B71" s="1">
        <v>230.069458</v>
      </c>
      <c r="C71" s="32">
        <f t="shared" si="2"/>
        <v>1.013595561509782</v>
      </c>
      <c r="H71" s="4">
        <v>70</v>
      </c>
      <c r="I71" s="1">
        <f t="shared" ca="1" si="1"/>
        <v>0.86233148323572373</v>
      </c>
      <c r="J71" s="32">
        <f ca="1">_xlfn.NORM.INV(I71,$F$3,$F$4)</f>
        <v>1.0196601200078057</v>
      </c>
    </row>
    <row r="72" spans="1:10" x14ac:dyDescent="0.35">
      <c r="A72" s="147">
        <v>45121</v>
      </c>
      <c r="B72" s="1">
        <v>229.030823</v>
      </c>
      <c r="C72" s="32">
        <f t="shared" si="2"/>
        <v>0.99548555897410773</v>
      </c>
      <c r="H72" s="4">
        <v>71</v>
      </c>
      <c r="I72" s="1">
        <f t="shared" ca="1" si="1"/>
        <v>0.53933644636478884</v>
      </c>
      <c r="J72" s="32">
        <f ca="1">_xlfn.NORM.INV(I72,$F$3,$F$4)</f>
        <v>1.0034721574904455</v>
      </c>
    </row>
    <row r="73" spans="1:10" x14ac:dyDescent="0.35">
      <c r="A73" s="147">
        <v>45124</v>
      </c>
      <c r="B73" s="1">
        <v>227.70256000000001</v>
      </c>
      <c r="C73" s="32">
        <f t="shared" si="2"/>
        <v>0.99420050549266026</v>
      </c>
      <c r="H73" s="4">
        <v>72</v>
      </c>
      <c r="I73" s="1">
        <f t="shared" ca="1" si="1"/>
        <v>0.60905901102408611</v>
      </c>
      <c r="J73" s="32">
        <f ca="1">_xlfn.NORM.INV(I73,$F$3,$F$4)</f>
        <v>1.0063782988163832</v>
      </c>
    </row>
    <row r="74" spans="1:10" x14ac:dyDescent="0.35">
      <c r="A74" s="147">
        <v>45125</v>
      </c>
      <c r="B74" s="1">
        <v>227.333054</v>
      </c>
      <c r="C74" s="32">
        <f t="shared" si="2"/>
        <v>0.99837724266253303</v>
      </c>
      <c r="H74" s="4">
        <v>73</v>
      </c>
      <c r="I74" s="1">
        <f t="shared" ca="1" si="1"/>
        <v>0.41328033341996762</v>
      </c>
      <c r="J74" s="32">
        <f ca="1">_xlfn.NORM.INV(I74,$F$3,$F$4)</f>
        <v>0.99828536106838373</v>
      </c>
    </row>
    <row r="75" spans="1:10" x14ac:dyDescent="0.35">
      <c r="A75" s="147">
        <v>45126</v>
      </c>
      <c r="B75" s="1">
        <v>234.06424000000001</v>
      </c>
      <c r="C75" s="32">
        <f t="shared" si="2"/>
        <v>1.0296093589628195</v>
      </c>
      <c r="H75" s="4">
        <v>74</v>
      </c>
      <c r="I75" s="1">
        <f t="shared" ca="1" si="1"/>
        <v>0.1798050855641774</v>
      </c>
      <c r="J75" s="32">
        <f ca="1">_xlfn.NORM.INV(I75,$F$3,$F$4)</f>
        <v>0.98691252203416135</v>
      </c>
    </row>
    <row r="76" spans="1:10" x14ac:dyDescent="0.35">
      <c r="A76" s="147">
        <v>45127</v>
      </c>
      <c r="B76" s="1">
        <v>227.86234999999999</v>
      </c>
      <c r="C76" s="32">
        <f t="shared" si="2"/>
        <v>0.97350347067112852</v>
      </c>
      <c r="H76" s="4">
        <v>75</v>
      </c>
      <c r="I76" s="1">
        <f t="shared" ca="1" si="1"/>
        <v>0.647211968499662</v>
      </c>
      <c r="J76" s="32">
        <f ca="1">_xlfn.NORM.INV(I76,$F$3,$F$4)</f>
        <v>1.0080252851299947</v>
      </c>
    </row>
    <row r="77" spans="1:10" x14ac:dyDescent="0.35">
      <c r="A77" s="147">
        <v>45128</v>
      </c>
      <c r="B77" s="1">
        <v>227.76248200000001</v>
      </c>
      <c r="C77" s="32">
        <f t="shared" si="2"/>
        <v>0.9995617178529056</v>
      </c>
      <c r="H77" s="4">
        <v>76</v>
      </c>
      <c r="I77" s="1">
        <f t="shared" ca="1" si="1"/>
        <v>0.58403573046867363</v>
      </c>
      <c r="J77" s="32">
        <f ca="1">_xlfn.NORM.INV(I77,$F$3,$F$4)</f>
        <v>1.0053235921303811</v>
      </c>
    </row>
    <row r="78" spans="1:10" x14ac:dyDescent="0.35">
      <c r="A78" s="147">
        <v>45131</v>
      </c>
      <c r="B78" s="1">
        <v>225.36561599999999</v>
      </c>
      <c r="C78" s="32">
        <f t="shared" si="2"/>
        <v>0.98947646698019376</v>
      </c>
      <c r="H78" s="4">
        <v>77</v>
      </c>
      <c r="I78" s="1">
        <f t="shared" ca="1" si="1"/>
        <v>0.4097857008432011</v>
      </c>
      <c r="J78" s="32">
        <f ca="1">_xlfn.NORM.INV(I78,$F$3,$F$4)</f>
        <v>0.99813880955833301</v>
      </c>
    </row>
    <row r="79" spans="1:10" x14ac:dyDescent="0.35">
      <c r="A79" s="147">
        <v>45132</v>
      </c>
      <c r="B79" s="1">
        <v>225.73512299999999</v>
      </c>
      <c r="C79" s="32">
        <f t="shared" si="2"/>
        <v>1.0016395890666836</v>
      </c>
      <c r="H79" s="4">
        <v>78</v>
      </c>
      <c r="I79" s="1">
        <f t="shared" ca="1" si="1"/>
        <v>0.1467068040692604</v>
      </c>
      <c r="J79" s="32">
        <f ca="1">_xlfn.NORM.INV(I79,$F$3,$F$4)</f>
        <v>0.9847169986646207</v>
      </c>
    </row>
    <row r="80" spans="1:10" x14ac:dyDescent="0.35">
      <c r="A80" s="147">
        <v>45133</v>
      </c>
      <c r="B80" s="1">
        <v>225.285721</v>
      </c>
      <c r="C80" s="32">
        <f t="shared" si="2"/>
        <v>0.99800916226935588</v>
      </c>
      <c r="H80" s="4">
        <v>79</v>
      </c>
      <c r="I80" s="1">
        <f t="shared" ca="1" si="1"/>
        <v>0.77034762294364689</v>
      </c>
      <c r="J80" s="32">
        <f ca="1">_xlfn.NORM.INV(I80,$F$3,$F$4)</f>
        <v>1.0139351049294743</v>
      </c>
    </row>
    <row r="81" spans="1:10" x14ac:dyDescent="0.35">
      <c r="A81" s="147">
        <v>45134</v>
      </c>
      <c r="B81" s="1">
        <v>224.85627700000001</v>
      </c>
      <c r="C81" s="32">
        <f t="shared" si="2"/>
        <v>0.99809378065288035</v>
      </c>
      <c r="H81" s="4">
        <v>80</v>
      </c>
      <c r="I81" s="1">
        <f t="shared" ca="1" si="1"/>
        <v>0.69895565543415616</v>
      </c>
      <c r="J81" s="32">
        <f ca="1">_xlfn.NORM.INV(I81,$F$3,$F$4)</f>
        <v>1.0103683249037807</v>
      </c>
    </row>
    <row r="82" spans="1:10" x14ac:dyDescent="0.35">
      <c r="A82" s="147">
        <v>45135</v>
      </c>
      <c r="B82" s="1">
        <v>225.30569499999999</v>
      </c>
      <c r="C82" s="32">
        <f t="shared" si="2"/>
        <v>1.0019986900343456</v>
      </c>
      <c r="H82" s="4">
        <v>81</v>
      </c>
      <c r="I82" s="1">
        <f t="shared" ca="1" si="1"/>
        <v>0.47375641759434317</v>
      </c>
      <c r="J82" s="32">
        <f ca="1">_xlfn.NORM.INV(I82,$F$3,$F$4)</f>
        <v>1.0007865007785715</v>
      </c>
    </row>
    <row r="83" spans="1:10" x14ac:dyDescent="0.35">
      <c r="A83" s="147">
        <v>45138</v>
      </c>
      <c r="B83" s="1">
        <v>224.71646100000001</v>
      </c>
      <c r="C83" s="32">
        <f t="shared" si="2"/>
        <v>0.99738473543689177</v>
      </c>
      <c r="H83" s="4">
        <v>82</v>
      </c>
      <c r="I83" s="1">
        <f t="shared" ca="1" si="1"/>
        <v>0.46914904055897</v>
      </c>
      <c r="J83" s="32">
        <f ca="1">_xlfn.NORM.INV(I83,$F$3,$F$4)</f>
        <v>1.0005975711139614</v>
      </c>
    </row>
    <row r="84" spans="1:10" x14ac:dyDescent="0.35">
      <c r="A84" s="147">
        <v>45139</v>
      </c>
      <c r="B84" s="1">
        <v>223.97743199999999</v>
      </c>
      <c r="C84" s="32">
        <f t="shared" si="2"/>
        <v>0.99671128231233574</v>
      </c>
      <c r="H84" s="4">
        <v>83</v>
      </c>
      <c r="I84" s="1">
        <f t="shared" ca="1" si="1"/>
        <v>0.8576123772066141</v>
      </c>
      <c r="J84" s="32">
        <f ca="1">_xlfn.NORM.INV(I84,$F$3,$F$4)</f>
        <v>1.0193141900391702</v>
      </c>
    </row>
    <row r="85" spans="1:10" x14ac:dyDescent="0.35">
      <c r="A85" s="147">
        <v>45140</v>
      </c>
      <c r="B85" s="1">
        <v>220.21234100000001</v>
      </c>
      <c r="C85" s="32">
        <f t="shared" si="2"/>
        <v>0.98318986441455414</v>
      </c>
      <c r="H85" s="4">
        <v>84</v>
      </c>
      <c r="I85" s="1">
        <f t="shared" ca="1" si="1"/>
        <v>0.11352859734967513</v>
      </c>
      <c r="J85" s="32">
        <f ca="1">_xlfn.NORM.INV(I85,$F$3,$F$4)</f>
        <v>0.98215014515665966</v>
      </c>
    </row>
    <row r="86" spans="1:10" x14ac:dyDescent="0.35">
      <c r="A86" s="147">
        <v>45141</v>
      </c>
      <c r="B86" s="1">
        <v>215.27877799999999</v>
      </c>
      <c r="C86" s="32">
        <f t="shared" si="2"/>
        <v>0.97759633734605267</v>
      </c>
      <c r="H86" s="4">
        <v>85</v>
      </c>
      <c r="I86" s="1">
        <f t="shared" ca="1" si="1"/>
        <v>0.7224044485105604</v>
      </c>
      <c r="J86" s="32">
        <f ca="1">_xlfn.NORM.INV(I86,$F$3,$F$4)</f>
        <v>1.0114876724201654</v>
      </c>
    </row>
    <row r="87" spans="1:10" x14ac:dyDescent="0.35">
      <c r="A87" s="147">
        <v>45142</v>
      </c>
      <c r="B87" s="1">
        <v>214.31004300000001</v>
      </c>
      <c r="C87" s="32">
        <f t="shared" si="2"/>
        <v>0.99550009058486955</v>
      </c>
      <c r="H87" s="4">
        <v>86</v>
      </c>
      <c r="I87" s="1">
        <f t="shared" ca="1" si="1"/>
        <v>0.663742766842076</v>
      </c>
      <c r="J87" s="32">
        <f ca="1">_xlfn.NORM.INV(I87,$F$3,$F$4)</f>
        <v>1.0087578430016231</v>
      </c>
    </row>
    <row r="88" spans="1:10" x14ac:dyDescent="0.35">
      <c r="A88" s="147">
        <v>45145</v>
      </c>
      <c r="B88" s="1">
        <v>215.77813699999999</v>
      </c>
      <c r="C88" s="32">
        <f t="shared" si="2"/>
        <v>1.0068503275882408</v>
      </c>
      <c r="H88" s="4">
        <v>87</v>
      </c>
      <c r="I88" s="1">
        <f t="shared" ca="1" si="1"/>
        <v>0.8175590045472414</v>
      </c>
      <c r="J88" s="32">
        <f ca="1">_xlfn.NORM.INV(I88,$F$3,$F$4)</f>
        <v>1.0166455148458604</v>
      </c>
    </row>
    <row r="89" spans="1:10" x14ac:dyDescent="0.35">
      <c r="A89" s="147">
        <v>45146</v>
      </c>
      <c r="B89" s="1">
        <v>211.30398600000001</v>
      </c>
      <c r="C89" s="32">
        <f t="shared" si="2"/>
        <v>0.97926504018338068</v>
      </c>
      <c r="H89" s="4">
        <v>88</v>
      </c>
      <c r="I89" s="1">
        <f t="shared" ca="1" si="1"/>
        <v>0.82160703592686113</v>
      </c>
      <c r="J89" s="32">
        <f ca="1">_xlfn.NORM.INV(I89,$F$3,$F$4)</f>
        <v>1.0168968776279812</v>
      </c>
    </row>
    <row r="90" spans="1:10" x14ac:dyDescent="0.35">
      <c r="A90" s="147">
        <v>45147</v>
      </c>
      <c r="B90" s="1">
        <v>205.59144599999999</v>
      </c>
      <c r="C90" s="32">
        <f t="shared" si="2"/>
        <v>0.97296529938625953</v>
      </c>
      <c r="H90" s="4">
        <v>89</v>
      </c>
      <c r="I90" s="1">
        <f t="shared" ca="1" si="1"/>
        <v>0.7290850932685855</v>
      </c>
      <c r="J90" s="32">
        <f ca="1">_xlfn.NORM.INV(I90,$F$3,$F$4)</f>
        <v>1.0118148114781178</v>
      </c>
    </row>
    <row r="91" spans="1:10" x14ac:dyDescent="0.35">
      <c r="A91" s="147">
        <v>45148</v>
      </c>
      <c r="B91" s="1">
        <v>207.978317</v>
      </c>
      <c r="C91" s="32">
        <f t="shared" si="2"/>
        <v>1.0116097777725637</v>
      </c>
      <c r="H91" s="4">
        <v>90</v>
      </c>
      <c r="I91" s="1">
        <f t="shared" ca="1" si="1"/>
        <v>0.70459766822170555</v>
      </c>
      <c r="J91" s="32">
        <f ca="1">_xlfn.NORM.INV(I91,$F$3,$F$4)</f>
        <v>1.0106338204815501</v>
      </c>
    </row>
    <row r="92" spans="1:10" x14ac:dyDescent="0.35">
      <c r="A92" s="147">
        <v>45149</v>
      </c>
      <c r="B92" s="1">
        <v>208.42773399999999</v>
      </c>
      <c r="C92" s="32">
        <f t="shared" si="2"/>
        <v>1.0021608839156053</v>
      </c>
      <c r="H92" s="4">
        <v>91</v>
      </c>
      <c r="I92" s="1">
        <f t="shared" ca="1" si="1"/>
        <v>0.28590139028790973</v>
      </c>
      <c r="J92" s="32">
        <f ca="1">_xlfn.NORM.INV(I92,$F$3,$F$4)</f>
        <v>0.99263505108976213</v>
      </c>
    </row>
    <row r="93" spans="1:10" x14ac:dyDescent="0.35">
      <c r="A93" s="147">
        <v>45152</v>
      </c>
      <c r="B93" s="1">
        <v>211.783356</v>
      </c>
      <c r="C93" s="32">
        <f t="shared" si="2"/>
        <v>1.0160996904567412</v>
      </c>
      <c r="H93" s="4">
        <v>92</v>
      </c>
      <c r="I93" s="1">
        <f t="shared" ca="1" si="1"/>
        <v>0.49285202744491208</v>
      </c>
      <c r="J93" s="32">
        <f ca="1">_xlfn.NORM.INV(I93,$F$3,$F$4)</f>
        <v>1.0015682832176966</v>
      </c>
    </row>
    <row r="94" spans="1:10" x14ac:dyDescent="0.35">
      <c r="A94" s="147">
        <v>45153</v>
      </c>
      <c r="B94" s="1">
        <v>208.50762900000001</v>
      </c>
      <c r="C94" s="32">
        <f t="shared" si="2"/>
        <v>0.98453265137606005</v>
      </c>
      <c r="H94" s="4">
        <v>93</v>
      </c>
      <c r="I94" s="1">
        <f t="shared" ca="1" si="1"/>
        <v>8.4573726006296313E-2</v>
      </c>
      <c r="J94" s="32">
        <f ca="1">_xlfn.NORM.INV(I94,$F$3,$F$4)</f>
        <v>0.97942562787587095</v>
      </c>
    </row>
    <row r="95" spans="1:10" x14ac:dyDescent="0.35">
      <c r="A95" s="147">
        <v>45154</v>
      </c>
      <c r="B95" s="1">
        <v>206.71997099999999</v>
      </c>
      <c r="C95" s="32">
        <f t="shared" si="2"/>
        <v>0.99142641442630375</v>
      </c>
      <c r="H95" s="4">
        <v>94</v>
      </c>
      <c r="I95" s="1">
        <f t="shared" ca="1" si="1"/>
        <v>0.77682707768628689</v>
      </c>
      <c r="J95" s="32">
        <f ca="1">_xlfn.NORM.INV(I95,$F$3,$F$4)</f>
        <v>1.0142863936301911</v>
      </c>
    </row>
    <row r="96" spans="1:10" x14ac:dyDescent="0.35">
      <c r="A96" s="147">
        <v>45155</v>
      </c>
      <c r="B96" s="1">
        <v>203.57406599999999</v>
      </c>
      <c r="C96" s="32">
        <f t="shared" si="2"/>
        <v>0.98478180417314398</v>
      </c>
      <c r="H96" s="4">
        <v>95</v>
      </c>
      <c r="I96" s="1">
        <f t="shared" ca="1" si="1"/>
        <v>0.93187709997607937</v>
      </c>
      <c r="J96" s="32">
        <f ca="1">_xlfn.NORM.INV(I96,$F$3,$F$4)</f>
        <v>1.0261716421513567</v>
      </c>
    </row>
    <row r="97" spans="1:10" x14ac:dyDescent="0.35">
      <c r="A97" s="147">
        <v>45156</v>
      </c>
      <c r="B97" s="1">
        <v>204.56279000000001</v>
      </c>
      <c r="C97" s="32">
        <f t="shared" si="2"/>
        <v>1.0048568269005347</v>
      </c>
      <c r="H97" s="4">
        <v>96</v>
      </c>
      <c r="I97" s="1">
        <f t="shared" ca="1" si="1"/>
        <v>0.95042988186441124</v>
      </c>
      <c r="J97" s="32">
        <f ca="1">_xlfn.NORM.INV(I97,$F$3,$F$4)</f>
        <v>1.0287679719822604</v>
      </c>
    </row>
    <row r="98" spans="1:10" x14ac:dyDescent="0.35">
      <c r="A98" s="147">
        <v>45159</v>
      </c>
      <c r="B98" s="1">
        <v>208.75730899999999</v>
      </c>
      <c r="C98" s="32">
        <f t="shared" si="2"/>
        <v>1.0205047995287901</v>
      </c>
      <c r="H98" s="4">
        <v>97</v>
      </c>
      <c r="I98" s="1">
        <f t="shared" ca="1" si="1"/>
        <v>0.3735592653436216</v>
      </c>
      <c r="J98" s="32">
        <f ca="1">_xlfn.NORM.INV(I98,$F$3,$F$4)</f>
        <v>0.99659938479964094</v>
      </c>
    </row>
    <row r="99" spans="1:10" x14ac:dyDescent="0.35">
      <c r="A99" s="147">
        <v>45160</v>
      </c>
      <c r="B99" s="1">
        <v>206.49026499999999</v>
      </c>
      <c r="C99" s="32">
        <f t="shared" si="2"/>
        <v>0.98914028921497543</v>
      </c>
      <c r="H99" s="4">
        <v>98</v>
      </c>
      <c r="I99" s="1">
        <f t="shared" ca="1" si="1"/>
        <v>0.97050372777227334</v>
      </c>
      <c r="J99" s="32">
        <f ca="1">_xlfn.NORM.INV(I99,$F$3,$F$4)</f>
        <v>1.0326712060861292</v>
      </c>
    </row>
    <row r="100" spans="1:10" x14ac:dyDescent="0.35">
      <c r="A100" s="147">
        <v>45161</v>
      </c>
      <c r="B100" s="1">
        <v>208.857178</v>
      </c>
      <c r="C100" s="32">
        <f t="shared" si="2"/>
        <v>1.0114625888053368</v>
      </c>
      <c r="H100" s="4">
        <v>99</v>
      </c>
      <c r="I100" s="1">
        <f t="shared" ca="1" si="1"/>
        <v>0.26494328791030486</v>
      </c>
      <c r="J100" s="32">
        <f ca="1">_xlfn.NORM.INV(I100,$F$3,$F$4)</f>
        <v>0.99161065829717054</v>
      </c>
    </row>
    <row r="101" spans="1:10" ht="15" thickBot="1" x14ac:dyDescent="0.4">
      <c r="A101" s="147">
        <v>45162</v>
      </c>
      <c r="B101" s="1">
        <v>205.24189799999999</v>
      </c>
      <c r="C101" s="32">
        <f t="shared" si="2"/>
        <v>0.98269018075117331</v>
      </c>
      <c r="H101" s="25">
        <v>100</v>
      </c>
      <c r="I101" s="29">
        <f t="shared" ca="1" si="1"/>
        <v>0.42136075929440797</v>
      </c>
      <c r="J101" s="149">
        <f ca="1">_xlfn.NORM.INV(I101,$F$3,$F$4)</f>
        <v>0.99862314239220684</v>
      </c>
    </row>
    <row r="102" spans="1:10" x14ac:dyDescent="0.35">
      <c r="A102" s="147">
        <v>45163</v>
      </c>
      <c r="B102" s="1">
        <v>209.196732</v>
      </c>
      <c r="C102" s="32">
        <f t="shared" si="2"/>
        <v>1.0192691357785046</v>
      </c>
    </row>
    <row r="103" spans="1:10" x14ac:dyDescent="0.35">
      <c r="A103" s="147">
        <v>45166</v>
      </c>
      <c r="B103" s="1">
        <v>211.44380200000001</v>
      </c>
      <c r="C103" s="32">
        <f t="shared" si="2"/>
        <v>1.0107414201862388</v>
      </c>
    </row>
    <row r="104" spans="1:10" x14ac:dyDescent="0.35">
      <c r="A104" s="147">
        <v>45167</v>
      </c>
      <c r="B104" s="1">
        <v>211.68348700000001</v>
      </c>
      <c r="C104" s="32">
        <f t="shared" si="2"/>
        <v>1.0011335636123304</v>
      </c>
    </row>
    <row r="105" spans="1:10" x14ac:dyDescent="0.35">
      <c r="A105" s="147">
        <v>45168</v>
      </c>
      <c r="B105" s="1">
        <v>214.75945999999999</v>
      </c>
      <c r="C105" s="32">
        <f t="shared" si="2"/>
        <v>1.0145310011829123</v>
      </c>
    </row>
    <row r="106" spans="1:10" x14ac:dyDescent="0.35">
      <c r="A106" s="147">
        <v>45169</v>
      </c>
      <c r="B106" s="1">
        <v>221.171097</v>
      </c>
      <c r="C106" s="32">
        <f t="shared" si="2"/>
        <v>1.0298549689033489</v>
      </c>
    </row>
    <row r="107" spans="1:10" x14ac:dyDescent="0.35">
      <c r="A107" s="147">
        <v>45170</v>
      </c>
      <c r="B107" s="1">
        <v>221.24099699999999</v>
      </c>
      <c r="C107" s="32">
        <f t="shared" si="2"/>
        <v>1.000316044912505</v>
      </c>
    </row>
    <row r="108" spans="1:10" x14ac:dyDescent="0.35">
      <c r="A108" s="147">
        <v>45174</v>
      </c>
      <c r="B108" s="1">
        <v>218.404709</v>
      </c>
      <c r="C108" s="32">
        <f t="shared" si="2"/>
        <v>0.98718009754765301</v>
      </c>
    </row>
    <row r="109" spans="1:10" x14ac:dyDescent="0.35">
      <c r="A109" s="147">
        <v>45175</v>
      </c>
      <c r="B109" s="1">
        <v>221.330872</v>
      </c>
      <c r="C109" s="32">
        <f t="shared" si="2"/>
        <v>1.013397893357693</v>
      </c>
    </row>
    <row r="110" spans="1:10" x14ac:dyDescent="0.35">
      <c r="A110" s="147">
        <v>45176</v>
      </c>
      <c r="B110" s="1">
        <v>222.2397</v>
      </c>
      <c r="C110" s="32">
        <f t="shared" si="2"/>
        <v>1.0041061962652911</v>
      </c>
    </row>
    <row r="111" spans="1:10" x14ac:dyDescent="0.35">
      <c r="A111" s="147">
        <v>45177</v>
      </c>
      <c r="B111" s="1">
        <v>224.46678199999999</v>
      </c>
      <c r="C111" s="32">
        <f t="shared" si="2"/>
        <v>1.0100210808419918</v>
      </c>
    </row>
    <row r="112" spans="1:10" x14ac:dyDescent="0.35">
      <c r="A112" s="147">
        <v>45180</v>
      </c>
      <c r="B112" s="1">
        <v>225.01606799999999</v>
      </c>
      <c r="C112" s="32">
        <f t="shared" si="2"/>
        <v>1.002447070319741</v>
      </c>
    </row>
    <row r="113" spans="1:3" x14ac:dyDescent="0.35">
      <c r="A113" s="147">
        <v>45181</v>
      </c>
      <c r="B113" s="1">
        <v>221.370834</v>
      </c>
      <c r="C113" s="32">
        <f t="shared" si="2"/>
        <v>0.98380011688765268</v>
      </c>
    </row>
    <row r="114" spans="1:3" x14ac:dyDescent="0.35">
      <c r="A114" s="147">
        <v>45182</v>
      </c>
      <c r="B114" s="1">
        <v>218.514557</v>
      </c>
      <c r="C114" s="32">
        <f t="shared" si="2"/>
        <v>0.98709732014651941</v>
      </c>
    </row>
    <row r="115" spans="1:3" x14ac:dyDescent="0.35">
      <c r="A115" s="147">
        <v>45183</v>
      </c>
      <c r="B115" s="1">
        <v>218.49458300000001</v>
      </c>
      <c r="C115" s="32">
        <f t="shared" si="2"/>
        <v>0.99990859190218617</v>
      </c>
    </row>
    <row r="116" spans="1:3" x14ac:dyDescent="0.35">
      <c r="A116" s="147">
        <v>45184</v>
      </c>
      <c r="B116" s="1">
        <v>214.33003199999999</v>
      </c>
      <c r="C116" s="32">
        <f t="shared" si="2"/>
        <v>0.98093979748687854</v>
      </c>
    </row>
    <row r="117" spans="1:3" x14ac:dyDescent="0.35">
      <c r="A117" s="147">
        <v>45187</v>
      </c>
      <c r="B117" s="1">
        <v>214.71951300000001</v>
      </c>
      <c r="C117" s="32">
        <f t="shared" si="2"/>
        <v>1.0018172021735154</v>
      </c>
    </row>
    <row r="118" spans="1:3" x14ac:dyDescent="0.35">
      <c r="A118" s="147">
        <v>45188</v>
      </c>
      <c r="B118" s="1">
        <v>215.41859400000001</v>
      </c>
      <c r="C118" s="32">
        <f t="shared" si="2"/>
        <v>1.0032557870043233</v>
      </c>
    </row>
    <row r="119" spans="1:3" x14ac:dyDescent="0.35">
      <c r="A119" s="147">
        <v>45189</v>
      </c>
      <c r="B119" s="1">
        <v>212.75209000000001</v>
      </c>
      <c r="C119" s="32">
        <f t="shared" si="2"/>
        <v>0.98762175562245103</v>
      </c>
    </row>
    <row r="120" spans="1:3" x14ac:dyDescent="0.35">
      <c r="A120" s="147">
        <v>45190</v>
      </c>
      <c r="B120" s="1">
        <v>208.33786000000001</v>
      </c>
      <c r="C120" s="32">
        <f t="shared" si="2"/>
        <v>0.97925176669239766</v>
      </c>
    </row>
    <row r="121" spans="1:3" x14ac:dyDescent="0.35">
      <c r="A121" s="147">
        <v>45191</v>
      </c>
      <c r="B121" s="1">
        <v>206.16068999999999</v>
      </c>
      <c r="C121" s="32">
        <f t="shared" si="2"/>
        <v>0.98954981106170514</v>
      </c>
    </row>
    <row r="122" spans="1:3" x14ac:dyDescent="0.35">
      <c r="A122" s="147">
        <v>45194</v>
      </c>
      <c r="B122" s="1">
        <v>206.07081600000001</v>
      </c>
      <c r="C122" s="32">
        <f t="shared" si="2"/>
        <v>0.99956405850213259</v>
      </c>
    </row>
    <row r="123" spans="1:3" x14ac:dyDescent="0.35">
      <c r="A123" s="147">
        <v>45195</v>
      </c>
      <c r="B123" s="1">
        <v>202.22584499999999</v>
      </c>
      <c r="C123" s="32">
        <f t="shared" si="2"/>
        <v>0.98134150640719542</v>
      </c>
    </row>
    <row r="124" spans="1:3" x14ac:dyDescent="0.35">
      <c r="A124" s="147">
        <v>45196</v>
      </c>
      <c r="B124" s="1">
        <v>202.46551500000001</v>
      </c>
      <c r="C124" s="32">
        <f t="shared" si="2"/>
        <v>1.0011851600867339</v>
      </c>
    </row>
    <row r="125" spans="1:3" x14ac:dyDescent="0.35">
      <c r="A125" s="147">
        <v>45197</v>
      </c>
      <c r="B125" s="1">
        <v>202.93490600000001</v>
      </c>
      <c r="C125" s="32">
        <f t="shared" si="2"/>
        <v>1.0023183750575992</v>
      </c>
    </row>
    <row r="126" spans="1:3" x14ac:dyDescent="0.35">
      <c r="A126" s="147">
        <v>45198</v>
      </c>
      <c r="B126" s="1">
        <v>202.515457</v>
      </c>
      <c r="C126" s="32">
        <f t="shared" si="2"/>
        <v>0.99793308599162323</v>
      </c>
    </row>
    <row r="127" spans="1:3" x14ac:dyDescent="0.35">
      <c r="A127" s="147">
        <v>45201</v>
      </c>
      <c r="B127" s="1">
        <v>203.44426000000001</v>
      </c>
      <c r="C127" s="32">
        <f t="shared" si="2"/>
        <v>1.004586331402842</v>
      </c>
    </row>
    <row r="128" spans="1:3" x14ac:dyDescent="0.35">
      <c r="A128" s="147">
        <v>45202</v>
      </c>
      <c r="B128" s="1">
        <v>199.56930500000001</v>
      </c>
      <c r="C128" s="32">
        <f t="shared" si="2"/>
        <v>0.98095323505317866</v>
      </c>
    </row>
    <row r="129" spans="1:3" x14ac:dyDescent="0.35">
      <c r="A129" s="147">
        <v>45203</v>
      </c>
      <c r="B129" s="1">
        <v>201.60664399999999</v>
      </c>
      <c r="C129" s="32">
        <f t="shared" si="2"/>
        <v>1.0102086791353007</v>
      </c>
    </row>
    <row r="130" spans="1:3" x14ac:dyDescent="0.35">
      <c r="A130" s="147">
        <v>45204</v>
      </c>
      <c r="B130" s="1">
        <v>201.74646000000001</v>
      </c>
      <c r="C130" s="32">
        <f t="shared" si="2"/>
        <v>1.0006935088905107</v>
      </c>
    </row>
    <row r="131" spans="1:3" x14ac:dyDescent="0.35">
      <c r="A131" s="147">
        <v>45205</v>
      </c>
      <c r="B131" s="1">
        <v>207.089493</v>
      </c>
      <c r="C131" s="32">
        <f t="shared" si="2"/>
        <v>1.026483899643146</v>
      </c>
    </row>
    <row r="132" spans="1:3" x14ac:dyDescent="0.35">
      <c r="A132" s="147">
        <v>45208</v>
      </c>
      <c r="B132" s="1">
        <v>206.94966099999999</v>
      </c>
      <c r="C132" s="32">
        <f t="shared" ref="C132:C195" si="3">B132/B131</f>
        <v>0.99932477501405625</v>
      </c>
    </row>
    <row r="133" spans="1:3" x14ac:dyDescent="0.35">
      <c r="A133" s="147">
        <v>45209</v>
      </c>
      <c r="B133" s="1">
        <v>206.61012299999999</v>
      </c>
      <c r="C133" s="32">
        <f t="shared" si="3"/>
        <v>0.99835932082053513</v>
      </c>
    </row>
    <row r="134" spans="1:3" x14ac:dyDescent="0.35">
      <c r="A134" s="147">
        <v>45210</v>
      </c>
      <c r="B134" s="1">
        <v>206.58015399999999</v>
      </c>
      <c r="C134" s="32">
        <f t="shared" si="3"/>
        <v>0.99985494902396432</v>
      </c>
    </row>
    <row r="135" spans="1:3" x14ac:dyDescent="0.35">
      <c r="A135" s="147">
        <v>45211</v>
      </c>
      <c r="B135" s="1">
        <v>205.41166699999999</v>
      </c>
      <c r="C135" s="32">
        <f t="shared" si="3"/>
        <v>0.9943436628476906</v>
      </c>
    </row>
    <row r="136" spans="1:3" x14ac:dyDescent="0.35">
      <c r="A136" s="147">
        <v>45212</v>
      </c>
      <c r="B136" s="1">
        <v>204.32309000000001</v>
      </c>
      <c r="C136" s="32">
        <f t="shared" si="3"/>
        <v>0.99470051036584994</v>
      </c>
    </row>
    <row r="137" spans="1:3" x14ac:dyDescent="0.35">
      <c r="A137" s="147">
        <v>45215</v>
      </c>
      <c r="B137" s="1">
        <v>208.25794999999999</v>
      </c>
      <c r="C137" s="32">
        <f t="shared" si="3"/>
        <v>1.0192580290362678</v>
      </c>
    </row>
    <row r="138" spans="1:3" x14ac:dyDescent="0.35">
      <c r="A138" s="147">
        <v>45216</v>
      </c>
      <c r="B138" s="1">
        <v>209.56625399999999</v>
      </c>
      <c r="C138" s="32">
        <f t="shared" si="3"/>
        <v>1.006282132326761</v>
      </c>
    </row>
    <row r="139" spans="1:3" x14ac:dyDescent="0.35">
      <c r="A139" s="147">
        <v>45217</v>
      </c>
      <c r="B139" s="1">
        <v>204.56279000000001</v>
      </c>
      <c r="C139" s="32">
        <f t="shared" si="3"/>
        <v>0.97612466747628179</v>
      </c>
    </row>
    <row r="140" spans="1:3" x14ac:dyDescent="0.35">
      <c r="A140" s="147">
        <v>45218</v>
      </c>
      <c r="B140" s="1">
        <v>208.04823300000001</v>
      </c>
      <c r="C140" s="32">
        <f t="shared" si="3"/>
        <v>1.0170384995237893</v>
      </c>
    </row>
    <row r="141" spans="1:3" x14ac:dyDescent="0.35">
      <c r="A141" s="147">
        <v>45219</v>
      </c>
      <c r="B141" s="1">
        <v>203.46421799999999</v>
      </c>
      <c r="C141" s="32">
        <f t="shared" si="3"/>
        <v>0.97796657566421141</v>
      </c>
    </row>
    <row r="142" spans="1:3" x14ac:dyDescent="0.35">
      <c r="A142" s="147">
        <v>45222</v>
      </c>
      <c r="B142" s="1">
        <v>201.736481</v>
      </c>
      <c r="C142" s="32">
        <f t="shared" si="3"/>
        <v>0.99150839878882291</v>
      </c>
    </row>
    <row r="143" spans="1:3" x14ac:dyDescent="0.35">
      <c r="A143" s="147">
        <v>45223</v>
      </c>
      <c r="B143" s="1">
        <v>203.95358300000001</v>
      </c>
      <c r="C143" s="32">
        <f t="shared" si="3"/>
        <v>1.0109900895911832</v>
      </c>
    </row>
    <row r="144" spans="1:3" x14ac:dyDescent="0.35">
      <c r="A144" s="147">
        <v>45224</v>
      </c>
      <c r="B144" s="1">
        <v>196.80291700000001</v>
      </c>
      <c r="C144" s="32">
        <f t="shared" si="3"/>
        <v>0.96493973827368362</v>
      </c>
    </row>
    <row r="145" spans="1:3" x14ac:dyDescent="0.35">
      <c r="A145" s="147">
        <v>45225</v>
      </c>
      <c r="B145" s="1">
        <v>195.99397300000001</v>
      </c>
      <c r="C145" s="32">
        <f t="shared" si="3"/>
        <v>0.99588957312050408</v>
      </c>
    </row>
    <row r="146" spans="1:3" x14ac:dyDescent="0.35">
      <c r="A146" s="147">
        <v>45226</v>
      </c>
      <c r="B146" s="1">
        <v>196.313568</v>
      </c>
      <c r="C146" s="32">
        <f t="shared" si="3"/>
        <v>1.0016306368767778</v>
      </c>
    </row>
    <row r="147" spans="1:3" x14ac:dyDescent="0.35">
      <c r="A147" s="147">
        <v>45229</v>
      </c>
      <c r="B147" s="1">
        <v>199.01004</v>
      </c>
      <c r="C147" s="32">
        <f t="shared" si="3"/>
        <v>1.0137355355896747</v>
      </c>
    </row>
    <row r="148" spans="1:3" x14ac:dyDescent="0.35">
      <c r="A148" s="147">
        <v>45230</v>
      </c>
      <c r="B148" s="1">
        <v>200.56800799999999</v>
      </c>
      <c r="C148" s="32">
        <f t="shared" si="3"/>
        <v>1.0078285899545569</v>
      </c>
    </row>
    <row r="149" spans="1:3" x14ac:dyDescent="0.35">
      <c r="A149" s="147">
        <v>45231</v>
      </c>
      <c r="B149" s="1">
        <v>203.64398199999999</v>
      </c>
      <c r="C149" s="32">
        <f t="shared" si="3"/>
        <v>1.0153363142540659</v>
      </c>
    </row>
    <row r="150" spans="1:3" x14ac:dyDescent="0.35">
      <c r="A150" s="147">
        <v>45232</v>
      </c>
      <c r="B150" s="1">
        <v>207.83850100000001</v>
      </c>
      <c r="C150" s="32">
        <f t="shared" si="3"/>
        <v>1.0205973137963882</v>
      </c>
    </row>
    <row r="151" spans="1:3" x14ac:dyDescent="0.35">
      <c r="A151" s="147">
        <v>45233</v>
      </c>
      <c r="B151" s="1">
        <v>207.199341</v>
      </c>
      <c r="C151" s="32">
        <f t="shared" si="3"/>
        <v>0.99692472762782292</v>
      </c>
    </row>
    <row r="152" spans="1:3" x14ac:dyDescent="0.35">
      <c r="A152" s="147">
        <v>45236</v>
      </c>
      <c r="B152" s="1">
        <v>207.14939899999999</v>
      </c>
      <c r="C152" s="32">
        <f t="shared" si="3"/>
        <v>0.99975896641485928</v>
      </c>
    </row>
    <row r="153" spans="1:3" x14ac:dyDescent="0.35">
      <c r="A153" s="147">
        <v>45237</v>
      </c>
      <c r="B153" s="1">
        <v>211.56364400000001</v>
      </c>
      <c r="C153" s="32">
        <f t="shared" si="3"/>
        <v>1.0213094752932401</v>
      </c>
    </row>
    <row r="154" spans="1:3" x14ac:dyDescent="0.35">
      <c r="A154" s="147">
        <v>45238</v>
      </c>
      <c r="B154" s="1">
        <v>211.19412199999999</v>
      </c>
      <c r="C154" s="32">
        <f t="shared" si="3"/>
        <v>0.99825337665293745</v>
      </c>
    </row>
    <row r="155" spans="1:3" x14ac:dyDescent="0.35">
      <c r="A155" s="147">
        <v>45239</v>
      </c>
      <c r="B155" s="1">
        <v>209.73602299999999</v>
      </c>
      <c r="C155" s="32">
        <f t="shared" si="3"/>
        <v>0.99309593000888541</v>
      </c>
    </row>
    <row r="156" spans="1:3" x14ac:dyDescent="0.35">
      <c r="A156" s="147">
        <v>45240</v>
      </c>
      <c r="B156" s="1">
        <v>213.351303</v>
      </c>
      <c r="C156" s="32">
        <f t="shared" si="3"/>
        <v>1.0172372868918182</v>
      </c>
    </row>
    <row r="157" spans="1:3" x14ac:dyDescent="0.35">
      <c r="A157" s="147">
        <v>45243</v>
      </c>
      <c r="B157" s="1">
        <v>214.999146</v>
      </c>
      <c r="C157" s="32">
        <f t="shared" si="3"/>
        <v>1.0077236134808139</v>
      </c>
    </row>
    <row r="158" spans="1:3" x14ac:dyDescent="0.35">
      <c r="A158" s="147">
        <v>45244</v>
      </c>
      <c r="B158" s="1">
        <v>220.89144899999999</v>
      </c>
      <c r="C158" s="32">
        <f t="shared" si="3"/>
        <v>1.0274061693249703</v>
      </c>
    </row>
    <row r="159" spans="1:3" x14ac:dyDescent="0.35">
      <c r="A159" s="147">
        <v>45245</v>
      </c>
      <c r="B159" s="1">
        <v>219.13374300000001</v>
      </c>
      <c r="C159" s="32">
        <f t="shared" si="3"/>
        <v>0.99204267069659191</v>
      </c>
    </row>
    <row r="160" spans="1:3" x14ac:dyDescent="0.35">
      <c r="A160" s="147">
        <v>45246</v>
      </c>
      <c r="B160" s="1">
        <v>221.161102</v>
      </c>
      <c r="C160" s="32">
        <f t="shared" si="3"/>
        <v>1.0092516970332588</v>
      </c>
    </row>
    <row r="161" spans="1:3" x14ac:dyDescent="0.35">
      <c r="A161" s="147">
        <v>45247</v>
      </c>
      <c r="B161" s="1">
        <v>220.93141199999999</v>
      </c>
      <c r="C161" s="32">
        <f t="shared" si="3"/>
        <v>0.998961435813428</v>
      </c>
    </row>
    <row r="162" spans="1:3" x14ac:dyDescent="0.35">
      <c r="A162" s="147">
        <v>45250</v>
      </c>
      <c r="B162" s="1">
        <v>224.83630400000001</v>
      </c>
      <c r="C162" s="32">
        <f t="shared" si="3"/>
        <v>1.0176746799590455</v>
      </c>
    </row>
    <row r="163" spans="1:3" x14ac:dyDescent="0.35">
      <c r="A163" s="147">
        <v>45251</v>
      </c>
      <c r="B163" s="1">
        <v>224.02737400000001</v>
      </c>
      <c r="C163" s="32">
        <f t="shared" si="3"/>
        <v>0.99640213797501309</v>
      </c>
    </row>
    <row r="164" spans="1:3" x14ac:dyDescent="0.35">
      <c r="A164" s="147">
        <v>45252</v>
      </c>
      <c r="B164" s="1">
        <v>223.547989</v>
      </c>
      <c r="C164" s="32">
        <f t="shared" si="3"/>
        <v>0.99786014989400351</v>
      </c>
    </row>
    <row r="165" spans="1:3" x14ac:dyDescent="0.35">
      <c r="A165" s="147">
        <v>45254</v>
      </c>
      <c r="B165" s="1">
        <v>224.08727999999999</v>
      </c>
      <c r="C165" s="32">
        <f t="shared" si="3"/>
        <v>1.0024124171387647</v>
      </c>
    </row>
    <row r="166" spans="1:3" x14ac:dyDescent="0.35">
      <c r="A166" s="147">
        <v>45257</v>
      </c>
      <c r="B166" s="1">
        <v>224.496735</v>
      </c>
      <c r="C166" s="32">
        <f t="shared" si="3"/>
        <v>1.0018272121469813</v>
      </c>
    </row>
    <row r="167" spans="1:3" x14ac:dyDescent="0.35">
      <c r="A167" s="147">
        <v>45258</v>
      </c>
      <c r="B167" s="1">
        <v>224.62657200000001</v>
      </c>
      <c r="C167" s="32">
        <f t="shared" si="3"/>
        <v>1.0005783469412151</v>
      </c>
    </row>
    <row r="168" spans="1:3" x14ac:dyDescent="0.35">
      <c r="A168" s="147">
        <v>45259</v>
      </c>
      <c r="B168" s="1">
        <v>230.04949999999999</v>
      </c>
      <c r="C168" s="32">
        <f t="shared" si="3"/>
        <v>1.0241419701672694</v>
      </c>
    </row>
    <row r="169" spans="1:3" x14ac:dyDescent="0.35">
      <c r="A169" s="147">
        <v>45260</v>
      </c>
      <c r="B169" s="1">
        <v>251.571381</v>
      </c>
      <c r="C169" s="32">
        <f t="shared" si="3"/>
        <v>1.0935532613633154</v>
      </c>
    </row>
    <row r="170" spans="1:3" x14ac:dyDescent="0.35">
      <c r="A170" s="147">
        <v>45261</v>
      </c>
      <c r="B170" s="1">
        <v>259.66082799999998</v>
      </c>
      <c r="C170" s="32">
        <f t="shared" si="3"/>
        <v>1.0321556727472112</v>
      </c>
    </row>
    <row r="171" spans="1:3" x14ac:dyDescent="0.35">
      <c r="A171" s="147">
        <v>45264</v>
      </c>
      <c r="B171" s="1">
        <v>250.33300800000001</v>
      </c>
      <c r="C171" s="32">
        <f t="shared" si="3"/>
        <v>0.96407690727998463</v>
      </c>
    </row>
    <row r="172" spans="1:3" x14ac:dyDescent="0.35">
      <c r="A172" s="147">
        <v>45265</v>
      </c>
      <c r="B172" s="1">
        <v>250.69253499999999</v>
      </c>
      <c r="C172" s="32">
        <f t="shared" si="3"/>
        <v>1.0014361949423785</v>
      </c>
    </row>
    <row r="173" spans="1:3" x14ac:dyDescent="0.35">
      <c r="A173" s="147">
        <v>45266</v>
      </c>
      <c r="B173" s="1">
        <v>248.804993</v>
      </c>
      <c r="C173" s="32">
        <f t="shared" si="3"/>
        <v>0.99247068924489512</v>
      </c>
    </row>
    <row r="174" spans="1:3" x14ac:dyDescent="0.35">
      <c r="A174" s="147">
        <v>45267</v>
      </c>
      <c r="B174" s="1">
        <v>248.52536000000001</v>
      </c>
      <c r="C174" s="32">
        <f t="shared" si="3"/>
        <v>0.99887609570600544</v>
      </c>
    </row>
    <row r="175" spans="1:3" x14ac:dyDescent="0.35">
      <c r="A175" s="147">
        <v>45268</v>
      </c>
      <c r="B175" s="1">
        <v>250.48280299999999</v>
      </c>
      <c r="C175" s="32">
        <f t="shared" si="3"/>
        <v>1.0078762304176925</v>
      </c>
    </row>
    <row r="176" spans="1:3" x14ac:dyDescent="0.35">
      <c r="A176" s="147">
        <v>45271</v>
      </c>
      <c r="B176" s="1">
        <v>251.771118</v>
      </c>
      <c r="C176" s="32">
        <f t="shared" si="3"/>
        <v>1.005143327144898</v>
      </c>
    </row>
    <row r="177" spans="1:3" x14ac:dyDescent="0.35">
      <c r="A177" s="147">
        <v>45272</v>
      </c>
      <c r="B177" s="1">
        <v>256.11544800000001</v>
      </c>
      <c r="C177" s="32">
        <f t="shared" si="3"/>
        <v>1.0172550768909085</v>
      </c>
    </row>
    <row r="178" spans="1:3" x14ac:dyDescent="0.35">
      <c r="A178" s="147">
        <v>45273</v>
      </c>
      <c r="B178" s="1">
        <v>256.98431399999998</v>
      </c>
      <c r="C178" s="32">
        <f t="shared" si="3"/>
        <v>1.0033924779109769</v>
      </c>
    </row>
    <row r="179" spans="1:3" x14ac:dyDescent="0.35">
      <c r="A179" s="147">
        <v>45274</v>
      </c>
      <c r="B179" s="1">
        <v>256.87445100000002</v>
      </c>
      <c r="C179" s="32">
        <f t="shared" si="3"/>
        <v>0.9995724914167331</v>
      </c>
    </row>
    <row r="180" spans="1:3" x14ac:dyDescent="0.35">
      <c r="A180" s="147">
        <v>45275</v>
      </c>
      <c r="B180" s="1">
        <v>261.25872800000002</v>
      </c>
      <c r="C180" s="32">
        <f t="shared" si="3"/>
        <v>1.0170677814898765</v>
      </c>
    </row>
    <row r="181" spans="1:3" x14ac:dyDescent="0.35">
      <c r="A181" s="147">
        <v>45278</v>
      </c>
      <c r="B181" s="1">
        <v>263.24612400000001</v>
      </c>
      <c r="C181" s="32">
        <f t="shared" si="3"/>
        <v>1.0076070032768436</v>
      </c>
    </row>
    <row r="182" spans="1:3" x14ac:dyDescent="0.35">
      <c r="A182" s="147">
        <v>45279</v>
      </c>
      <c r="B182" s="1">
        <v>263.99514799999997</v>
      </c>
      <c r="C182" s="32">
        <f t="shared" si="3"/>
        <v>1.002845337240369</v>
      </c>
    </row>
    <row r="183" spans="1:3" x14ac:dyDescent="0.35">
      <c r="A183" s="147">
        <v>45280</v>
      </c>
      <c r="B183" s="1">
        <v>259.91049199999998</v>
      </c>
      <c r="C183" s="32">
        <f t="shared" si="3"/>
        <v>0.98452753381664426</v>
      </c>
    </row>
    <row r="184" spans="1:3" x14ac:dyDescent="0.35">
      <c r="A184" s="147">
        <v>45281</v>
      </c>
      <c r="B184" s="1">
        <v>266.90136699999999</v>
      </c>
      <c r="C184" s="32">
        <f t="shared" si="3"/>
        <v>1.0268972404546102</v>
      </c>
    </row>
    <row r="185" spans="1:3" x14ac:dyDescent="0.35">
      <c r="A185" s="147">
        <v>45282</v>
      </c>
      <c r="B185" s="1">
        <v>265.99252300000001</v>
      </c>
      <c r="C185" s="32">
        <f t="shared" si="3"/>
        <v>0.99659483197776211</v>
      </c>
    </row>
    <row r="186" spans="1:3" x14ac:dyDescent="0.35">
      <c r="A186" s="147">
        <v>45286</v>
      </c>
      <c r="B186" s="1">
        <v>265.87271099999998</v>
      </c>
      <c r="C186" s="32">
        <f t="shared" si="3"/>
        <v>0.99954956628611691</v>
      </c>
    </row>
    <row r="187" spans="1:3" x14ac:dyDescent="0.35">
      <c r="A187" s="147">
        <v>45287</v>
      </c>
      <c r="B187" s="1">
        <v>266.37204000000003</v>
      </c>
      <c r="C187" s="32">
        <f t="shared" si="3"/>
        <v>1.0018780754072953</v>
      </c>
    </row>
    <row r="188" spans="1:3" x14ac:dyDescent="0.35">
      <c r="A188" s="147">
        <v>45288</v>
      </c>
      <c r="B188" s="1">
        <v>265.233521</v>
      </c>
      <c r="C188" s="32">
        <f t="shared" si="3"/>
        <v>0.99572583143486071</v>
      </c>
    </row>
    <row r="189" spans="1:3" x14ac:dyDescent="0.35">
      <c r="A189" s="147">
        <v>45289</v>
      </c>
      <c r="B189" s="1">
        <v>262.79672199999999</v>
      </c>
      <c r="C189" s="32">
        <f t="shared" si="3"/>
        <v>0.99081262809160531</v>
      </c>
    </row>
    <row r="190" spans="1:3" x14ac:dyDescent="0.35">
      <c r="A190" s="147">
        <v>45293</v>
      </c>
      <c r="B190" s="1">
        <v>255.79586800000001</v>
      </c>
      <c r="C190" s="32">
        <f t="shared" si="3"/>
        <v>0.97336019282614961</v>
      </c>
    </row>
    <row r="191" spans="1:3" x14ac:dyDescent="0.35">
      <c r="A191" s="147">
        <v>45294</v>
      </c>
      <c r="B191" s="1">
        <v>251.511459</v>
      </c>
      <c r="C191" s="32">
        <f t="shared" si="3"/>
        <v>0.98325067158629786</v>
      </c>
    </row>
    <row r="192" spans="1:3" x14ac:dyDescent="0.35">
      <c r="A192" s="147">
        <v>45295</v>
      </c>
      <c r="B192" s="1">
        <v>250.91224700000001</v>
      </c>
      <c r="C192" s="32">
        <f t="shared" si="3"/>
        <v>0.99761755586651024</v>
      </c>
    </row>
    <row r="193" spans="1:3" x14ac:dyDescent="0.35">
      <c r="A193" s="147">
        <v>45296</v>
      </c>
      <c r="B193" s="1">
        <v>250.79238900000001</v>
      </c>
      <c r="C193" s="32">
        <f t="shared" si="3"/>
        <v>0.99952231108113265</v>
      </c>
    </row>
    <row r="194" spans="1:3" x14ac:dyDescent="0.35">
      <c r="A194" s="147">
        <v>45299</v>
      </c>
      <c r="B194" s="1">
        <v>260.52966300000003</v>
      </c>
      <c r="C194" s="32">
        <f t="shared" si="3"/>
        <v>1.0388260347087328</v>
      </c>
    </row>
    <row r="195" spans="1:3" x14ac:dyDescent="0.35">
      <c r="A195" s="147">
        <v>45300</v>
      </c>
      <c r="B195" s="1">
        <v>260.999054</v>
      </c>
      <c r="C195" s="32">
        <f t="shared" si="3"/>
        <v>1.0018016796805205</v>
      </c>
    </row>
    <row r="196" spans="1:3" x14ac:dyDescent="0.35">
      <c r="A196" s="147">
        <v>45301</v>
      </c>
      <c r="B196" s="1">
        <v>263.78543100000002</v>
      </c>
      <c r="C196" s="32">
        <f t="shared" ref="C196:C250" si="4">B196/B195</f>
        <v>1.0106758126410682</v>
      </c>
    </row>
    <row r="197" spans="1:3" x14ac:dyDescent="0.35">
      <c r="A197" s="147">
        <v>45302</v>
      </c>
      <c r="B197" s="1">
        <v>271.02596999999997</v>
      </c>
      <c r="C197" s="32">
        <f t="shared" si="4"/>
        <v>1.0274485932469863</v>
      </c>
    </row>
    <row r="198" spans="1:3" x14ac:dyDescent="0.35">
      <c r="A198" s="147">
        <v>45303</v>
      </c>
      <c r="B198" s="1">
        <v>271.57525600000002</v>
      </c>
      <c r="C198" s="32">
        <f t="shared" si="4"/>
        <v>1.0020266913904969</v>
      </c>
    </row>
    <row r="199" spans="1:3" x14ac:dyDescent="0.35">
      <c r="A199" s="147">
        <v>45307</v>
      </c>
      <c r="B199" s="1">
        <v>268.83883700000001</v>
      </c>
      <c r="C199" s="32">
        <f t="shared" si="4"/>
        <v>0.98992390160906263</v>
      </c>
    </row>
    <row r="200" spans="1:3" x14ac:dyDescent="0.35">
      <c r="A200" s="147">
        <v>45308</v>
      </c>
      <c r="B200" s="1">
        <v>271.08587599999998</v>
      </c>
      <c r="C200" s="32">
        <f t="shared" si="4"/>
        <v>1.0083583124561724</v>
      </c>
    </row>
    <row r="201" spans="1:3" x14ac:dyDescent="0.35">
      <c r="A201" s="147">
        <v>45309</v>
      </c>
      <c r="B201" s="1">
        <v>274.10192899999998</v>
      </c>
      <c r="C201" s="32">
        <f t="shared" si="4"/>
        <v>1.0111258212508276</v>
      </c>
    </row>
    <row r="202" spans="1:3" x14ac:dyDescent="0.35">
      <c r="A202" s="147">
        <v>45310</v>
      </c>
      <c r="B202" s="1">
        <v>280.51357999999999</v>
      </c>
      <c r="C202" s="32">
        <f t="shared" si="4"/>
        <v>1.0233914844138146</v>
      </c>
    </row>
    <row r="203" spans="1:3" x14ac:dyDescent="0.35">
      <c r="A203" s="147">
        <v>45313</v>
      </c>
      <c r="B203" s="1">
        <v>279.934326</v>
      </c>
      <c r="C203" s="32">
        <f t="shared" si="4"/>
        <v>0.99793502332400452</v>
      </c>
    </row>
    <row r="204" spans="1:3" x14ac:dyDescent="0.35">
      <c r="A204" s="147">
        <v>45314</v>
      </c>
      <c r="B204" s="1">
        <v>276.40893599999998</v>
      </c>
      <c r="C204" s="32">
        <f t="shared" si="4"/>
        <v>0.98740636759209011</v>
      </c>
    </row>
    <row r="205" spans="1:3" x14ac:dyDescent="0.35">
      <c r="A205" s="147">
        <v>45315</v>
      </c>
      <c r="B205" s="1">
        <v>276.518799</v>
      </c>
      <c r="C205" s="32">
        <f t="shared" si="4"/>
        <v>1.0003974654422896</v>
      </c>
    </row>
    <row r="206" spans="1:3" x14ac:dyDescent="0.35">
      <c r="A206" s="147">
        <v>45316</v>
      </c>
      <c r="B206" s="1">
        <v>278.66598499999998</v>
      </c>
      <c r="C206" s="32">
        <f t="shared" si="4"/>
        <v>1.0077650633800126</v>
      </c>
    </row>
    <row r="207" spans="1:3" x14ac:dyDescent="0.35">
      <c r="A207" s="147">
        <v>45317</v>
      </c>
      <c r="B207" s="1">
        <v>279.57479899999998</v>
      </c>
      <c r="C207" s="32">
        <f t="shared" si="4"/>
        <v>1.0032613022360803</v>
      </c>
    </row>
    <row r="208" spans="1:3" x14ac:dyDescent="0.35">
      <c r="A208" s="147">
        <v>45320</v>
      </c>
      <c r="B208" s="1">
        <v>287.484467</v>
      </c>
      <c r="C208" s="32">
        <f t="shared" si="4"/>
        <v>1.0282917774716884</v>
      </c>
    </row>
    <row r="209" spans="1:3" x14ac:dyDescent="0.35">
      <c r="A209" s="147">
        <v>45321</v>
      </c>
      <c r="B209" s="1">
        <v>287.354645</v>
      </c>
      <c r="C209" s="32">
        <f t="shared" si="4"/>
        <v>0.99954842081954987</v>
      </c>
    </row>
    <row r="210" spans="1:3" x14ac:dyDescent="0.35">
      <c r="A210" s="147">
        <v>45322</v>
      </c>
      <c r="B210" s="1">
        <v>280.723297</v>
      </c>
      <c r="C210" s="32">
        <f t="shared" si="4"/>
        <v>0.97692277429515706</v>
      </c>
    </row>
    <row r="211" spans="1:3" x14ac:dyDescent="0.35">
      <c r="A211" s="147">
        <v>45323</v>
      </c>
      <c r="B211" s="1">
        <v>283.42974900000002</v>
      </c>
      <c r="C211" s="32">
        <f t="shared" si="4"/>
        <v>1.0096409953463892</v>
      </c>
    </row>
    <row r="212" spans="1:3" x14ac:dyDescent="0.35">
      <c r="A212" s="147">
        <v>45324</v>
      </c>
      <c r="B212" s="1">
        <v>285.28735399999999</v>
      </c>
      <c r="C212" s="32">
        <f t="shared" si="4"/>
        <v>1.0065540226689471</v>
      </c>
    </row>
    <row r="213" spans="1:3" x14ac:dyDescent="0.35">
      <c r="A213" s="147">
        <v>45327</v>
      </c>
      <c r="B213" s="1">
        <v>287.73413099999999</v>
      </c>
      <c r="C213" s="32">
        <f t="shared" si="4"/>
        <v>1.008576535081888</v>
      </c>
    </row>
    <row r="214" spans="1:3" x14ac:dyDescent="0.35">
      <c r="A214" s="147">
        <v>45328</v>
      </c>
      <c r="B214" s="1">
        <v>285.45709199999999</v>
      </c>
      <c r="C214" s="32">
        <f t="shared" si="4"/>
        <v>0.99208630901003536</v>
      </c>
    </row>
    <row r="215" spans="1:3" x14ac:dyDescent="0.35">
      <c r="A215" s="147">
        <v>45329</v>
      </c>
      <c r="B215" s="1">
        <v>288.46319599999998</v>
      </c>
      <c r="C215" s="32">
        <f t="shared" si="4"/>
        <v>1.0105308436337606</v>
      </c>
    </row>
    <row r="216" spans="1:3" x14ac:dyDescent="0.35">
      <c r="A216" s="147">
        <v>45330</v>
      </c>
      <c r="B216" s="1">
        <v>291.56915300000003</v>
      </c>
      <c r="C216" s="32">
        <f t="shared" si="4"/>
        <v>1.010767255729913</v>
      </c>
    </row>
    <row r="217" spans="1:3" x14ac:dyDescent="0.35">
      <c r="A217" s="147">
        <v>45331</v>
      </c>
      <c r="B217" s="1">
        <v>290.91995200000002</v>
      </c>
      <c r="C217" s="32">
        <f t="shared" si="4"/>
        <v>0.99777342358298104</v>
      </c>
    </row>
    <row r="218" spans="1:3" x14ac:dyDescent="0.35">
      <c r="A218" s="147">
        <v>45334</v>
      </c>
      <c r="B218" s="1">
        <v>286.94519000000003</v>
      </c>
      <c r="C218" s="32">
        <f t="shared" si="4"/>
        <v>0.98633726572318425</v>
      </c>
    </row>
    <row r="219" spans="1:3" x14ac:dyDescent="0.35">
      <c r="A219" s="147">
        <v>45335</v>
      </c>
      <c r="B219" s="1">
        <v>280.78320300000001</v>
      </c>
      <c r="C219" s="32">
        <f t="shared" si="4"/>
        <v>0.97852556092680976</v>
      </c>
    </row>
    <row r="220" spans="1:3" x14ac:dyDescent="0.35">
      <c r="A220" s="147">
        <v>45336</v>
      </c>
      <c r="B220" s="1">
        <v>288.77276599999999</v>
      </c>
      <c r="C220" s="32">
        <f t="shared" si="4"/>
        <v>1.0284545617922878</v>
      </c>
    </row>
    <row r="221" spans="1:3" x14ac:dyDescent="0.35">
      <c r="A221" s="147">
        <v>45337</v>
      </c>
      <c r="B221" s="1">
        <v>291.55914300000001</v>
      </c>
      <c r="C221" s="32">
        <f t="shared" si="4"/>
        <v>1.0096490297149421</v>
      </c>
    </row>
    <row r="222" spans="1:3" x14ac:dyDescent="0.35">
      <c r="A222" s="147">
        <v>45338</v>
      </c>
      <c r="B222" s="1">
        <v>289.34204099999999</v>
      </c>
      <c r="C222" s="32">
        <f t="shared" si="4"/>
        <v>0.99239570408532851</v>
      </c>
    </row>
    <row r="223" spans="1:3" x14ac:dyDescent="0.35">
      <c r="A223" s="147">
        <v>45342</v>
      </c>
      <c r="B223" s="1">
        <v>286.01638800000001</v>
      </c>
      <c r="C223" s="32">
        <f t="shared" si="4"/>
        <v>0.98850615351814708</v>
      </c>
    </row>
    <row r="224" spans="1:3" x14ac:dyDescent="0.35">
      <c r="A224" s="147">
        <v>45343</v>
      </c>
      <c r="B224" s="1">
        <v>283.18008400000002</v>
      </c>
      <c r="C224" s="32">
        <f t="shared" si="4"/>
        <v>0.99008342137374317</v>
      </c>
    </row>
    <row r="225" spans="1:3" x14ac:dyDescent="0.35">
      <c r="A225" s="147">
        <v>45344</v>
      </c>
      <c r="B225" s="1">
        <v>293.266907</v>
      </c>
      <c r="C225" s="32">
        <f t="shared" si="4"/>
        <v>1.0356198178117639</v>
      </c>
    </row>
    <row r="226" spans="1:3" x14ac:dyDescent="0.35">
      <c r="A226" s="147">
        <v>45345</v>
      </c>
      <c r="B226" s="1">
        <v>292.41799900000001</v>
      </c>
      <c r="C226" s="32">
        <f t="shared" si="4"/>
        <v>0.99710533994890871</v>
      </c>
    </row>
    <row r="227" spans="1:3" x14ac:dyDescent="0.35">
      <c r="A227" s="147">
        <v>45348</v>
      </c>
      <c r="B227" s="1">
        <v>299.99813799999998</v>
      </c>
      <c r="C227" s="32">
        <f t="shared" si="4"/>
        <v>1.0259222723153918</v>
      </c>
    </row>
    <row r="228" spans="1:3" x14ac:dyDescent="0.35">
      <c r="A228" s="147">
        <v>45349</v>
      </c>
      <c r="B228" s="1">
        <v>299.109283</v>
      </c>
      <c r="C228" s="32">
        <f t="shared" si="4"/>
        <v>0.99703713161046359</v>
      </c>
    </row>
    <row r="229" spans="1:3" x14ac:dyDescent="0.35">
      <c r="A229" s="147">
        <v>45350</v>
      </c>
      <c r="B229" s="1">
        <v>299.37890599999997</v>
      </c>
      <c r="C229" s="32">
        <f t="shared" si="4"/>
        <v>1.0009014196995014</v>
      </c>
    </row>
    <row r="230" spans="1:3" x14ac:dyDescent="0.35">
      <c r="A230" s="147">
        <v>45351</v>
      </c>
      <c r="B230" s="1">
        <v>308.417145</v>
      </c>
      <c r="C230" s="32">
        <f t="shared" si="4"/>
        <v>1.0301899660225227</v>
      </c>
    </row>
    <row r="231" spans="1:3" x14ac:dyDescent="0.35">
      <c r="A231" s="147">
        <v>45352</v>
      </c>
      <c r="B231" s="1">
        <v>316.46661399999999</v>
      </c>
      <c r="C231" s="32">
        <f t="shared" si="4"/>
        <v>1.0260992915941816</v>
      </c>
    </row>
    <row r="232" spans="1:3" x14ac:dyDescent="0.35">
      <c r="A232" s="147">
        <v>45355</v>
      </c>
      <c r="B232" s="1">
        <v>314.22955300000001</v>
      </c>
      <c r="C232" s="32">
        <f t="shared" si="4"/>
        <v>0.99293113111767306</v>
      </c>
    </row>
    <row r="233" spans="1:3" x14ac:dyDescent="0.35">
      <c r="A233" s="147">
        <v>45356</v>
      </c>
      <c r="B233" s="1">
        <v>298.36025999999998</v>
      </c>
      <c r="C233" s="32">
        <f t="shared" si="4"/>
        <v>0.94949777050410011</v>
      </c>
    </row>
    <row r="234" spans="1:3" x14ac:dyDescent="0.35">
      <c r="A234" s="147">
        <v>45357</v>
      </c>
      <c r="B234" s="1">
        <v>303.37368800000002</v>
      </c>
      <c r="C234" s="32">
        <f t="shared" si="4"/>
        <v>1.016803269979722</v>
      </c>
    </row>
    <row r="235" spans="1:3" x14ac:dyDescent="0.35">
      <c r="A235" s="147">
        <v>45358</v>
      </c>
      <c r="B235" s="1">
        <v>302.02548200000001</v>
      </c>
      <c r="C235" s="32">
        <f t="shared" si="4"/>
        <v>0.99555595605905012</v>
      </c>
    </row>
    <row r="236" spans="1:3" x14ac:dyDescent="0.35">
      <c r="A236" s="147">
        <v>45359</v>
      </c>
      <c r="B236" s="1">
        <v>304.88174400000003</v>
      </c>
      <c r="C236" s="32">
        <f t="shared" si="4"/>
        <v>1.0094570232322317</v>
      </c>
    </row>
    <row r="237" spans="1:3" x14ac:dyDescent="0.35">
      <c r="A237" s="147">
        <v>45362</v>
      </c>
      <c r="B237" s="1">
        <v>305.60079999999999</v>
      </c>
      <c r="C237" s="32">
        <f t="shared" si="4"/>
        <v>1.0023584750945271</v>
      </c>
    </row>
    <row r="238" spans="1:3" x14ac:dyDescent="0.35">
      <c r="A238" s="147">
        <v>45363</v>
      </c>
      <c r="B238" s="1">
        <v>306.22000100000002</v>
      </c>
      <c r="C238" s="32">
        <f t="shared" si="4"/>
        <v>1.0020261759785971</v>
      </c>
    </row>
    <row r="239" spans="1:3" x14ac:dyDescent="0.35">
      <c r="A239" s="147">
        <v>45364</v>
      </c>
      <c r="B239" s="1">
        <v>304.67999300000002</v>
      </c>
      <c r="C239" s="32">
        <f t="shared" si="4"/>
        <v>0.99497090981983249</v>
      </c>
    </row>
    <row r="240" spans="1:3" x14ac:dyDescent="0.35">
      <c r="A240" s="147">
        <v>45365</v>
      </c>
      <c r="B240" s="1">
        <v>303.32000699999998</v>
      </c>
      <c r="C240" s="32">
        <f t="shared" si="4"/>
        <v>0.99553634622802412</v>
      </c>
    </row>
    <row r="241" spans="1:3" x14ac:dyDescent="0.35">
      <c r="A241" s="147">
        <v>45366</v>
      </c>
      <c r="B241" s="1">
        <v>294.32998700000002</v>
      </c>
      <c r="C241" s="32">
        <f t="shared" si="4"/>
        <v>0.97036126931119326</v>
      </c>
    </row>
    <row r="242" spans="1:3" x14ac:dyDescent="0.35">
      <c r="A242" s="147">
        <v>45369</v>
      </c>
      <c r="B242" s="1">
        <v>300.51001000000002</v>
      </c>
      <c r="C242" s="32">
        <f t="shared" si="4"/>
        <v>1.0209969193522914</v>
      </c>
    </row>
    <row r="243" spans="1:3" x14ac:dyDescent="0.35">
      <c r="A243" s="147">
        <v>45370</v>
      </c>
      <c r="B243" s="1">
        <v>301.45001200000002</v>
      </c>
      <c r="C243" s="32">
        <f t="shared" si="4"/>
        <v>1.0031280222578942</v>
      </c>
    </row>
    <row r="244" spans="1:3" x14ac:dyDescent="0.35">
      <c r="A244" s="147">
        <v>45371</v>
      </c>
      <c r="B244" s="1">
        <v>306.07998700000002</v>
      </c>
      <c r="C244" s="32">
        <f t="shared" si="4"/>
        <v>1.0153590141505784</v>
      </c>
    </row>
    <row r="245" spans="1:3" x14ac:dyDescent="0.35">
      <c r="A245" s="147">
        <v>45372</v>
      </c>
      <c r="B245" s="1">
        <v>308.39001500000001</v>
      </c>
      <c r="C245" s="32">
        <f t="shared" si="4"/>
        <v>1.0075471383236827</v>
      </c>
    </row>
    <row r="246" spans="1:3" x14ac:dyDescent="0.35">
      <c r="A246" s="147">
        <v>45373</v>
      </c>
      <c r="B246" s="1">
        <v>307.76998900000001</v>
      </c>
      <c r="C246" s="32">
        <f t="shared" si="4"/>
        <v>0.99798947446466446</v>
      </c>
    </row>
    <row r="247" spans="1:3" x14ac:dyDescent="0.35">
      <c r="A247" s="147">
        <v>45376</v>
      </c>
      <c r="B247" s="1">
        <v>306.05999800000001</v>
      </c>
      <c r="C247" s="32">
        <f t="shared" si="4"/>
        <v>0.99444393195855108</v>
      </c>
    </row>
    <row r="248" spans="1:3" x14ac:dyDescent="0.35">
      <c r="A248" s="147">
        <v>45377</v>
      </c>
      <c r="B248" s="1">
        <v>305.82998700000002</v>
      </c>
      <c r="C248" s="32">
        <f t="shared" si="4"/>
        <v>0.99924847741781664</v>
      </c>
    </row>
    <row r="249" spans="1:3" x14ac:dyDescent="0.35">
      <c r="A249" s="147">
        <v>45378</v>
      </c>
      <c r="B249" s="1">
        <v>301.38000499999998</v>
      </c>
      <c r="C249" s="32">
        <f t="shared" si="4"/>
        <v>0.98544949092908918</v>
      </c>
    </row>
    <row r="250" spans="1:3" ht="15" thickBot="1" x14ac:dyDescent="0.4">
      <c r="A250" s="148">
        <v>45379</v>
      </c>
      <c r="B250" s="29">
        <v>301.17999300000002</v>
      </c>
      <c r="C250" s="149">
        <f t="shared" si="4"/>
        <v>0.99933634615209477</v>
      </c>
    </row>
    <row r="251" spans="1:3" x14ac:dyDescent="0.35">
      <c r="A251" s="34"/>
      <c r="B251" s="34"/>
      <c r="C251" s="3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61B5-E1E6-4D98-8328-686ACF6F0139}">
  <dimension ref="A1:G251"/>
  <sheetViews>
    <sheetView workbookViewId="0">
      <selection activeCell="K3" sqref="K3"/>
    </sheetView>
  </sheetViews>
  <sheetFormatPr defaultRowHeight="14.5" x14ac:dyDescent="0.35"/>
  <cols>
    <col min="1" max="1" width="10.08984375" style="1" bestFit="1" customWidth="1"/>
    <col min="2" max="2" width="10.81640625" style="38" bestFit="1" customWidth="1"/>
    <col min="3" max="3" width="14" style="1" customWidth="1"/>
    <col min="6" max="6" width="56.81640625" customWidth="1"/>
    <col min="7" max="7" width="26.90625" customWidth="1"/>
  </cols>
  <sheetData>
    <row r="1" spans="1:7" ht="15" thickBot="1" x14ac:dyDescent="0.4">
      <c r="A1" s="151" t="s">
        <v>59</v>
      </c>
      <c r="B1" s="161" t="s">
        <v>64</v>
      </c>
      <c r="C1" s="153" t="s">
        <v>119</v>
      </c>
    </row>
    <row r="2" spans="1:7" x14ac:dyDescent="0.35">
      <c r="A2" s="150">
        <v>45019</v>
      </c>
      <c r="B2" s="159">
        <v>196.23367300000001</v>
      </c>
      <c r="C2" s="22"/>
    </row>
    <row r="3" spans="1:7" ht="15" thickBot="1" x14ac:dyDescent="0.4">
      <c r="A3" s="147">
        <v>45020</v>
      </c>
      <c r="B3" s="38">
        <v>196.942734</v>
      </c>
      <c r="C3" s="32">
        <f>LN(B3/B2)</f>
        <v>3.6068378268563519E-3</v>
      </c>
    </row>
    <row r="4" spans="1:7" x14ac:dyDescent="0.35">
      <c r="A4" s="147">
        <v>45021</v>
      </c>
      <c r="B4" s="38">
        <v>195.055206</v>
      </c>
      <c r="C4" s="32">
        <f>LN(B4/B3)</f>
        <v>-9.6303699353937726E-3</v>
      </c>
      <c r="F4" s="165" t="s">
        <v>120</v>
      </c>
      <c r="G4" s="166">
        <f>AVERAGE(C3:C250)</f>
        <v>1.7274270609660798E-3</v>
      </c>
    </row>
    <row r="5" spans="1:7" x14ac:dyDescent="0.35">
      <c r="A5" s="147">
        <v>45022</v>
      </c>
      <c r="B5" s="38">
        <v>192.298813</v>
      </c>
      <c r="C5" s="32">
        <f>LN(B5/B4)</f>
        <v>-1.4232146259856518E-2</v>
      </c>
      <c r="F5" s="145"/>
      <c r="G5" s="162"/>
    </row>
    <row r="6" spans="1:7" x14ac:dyDescent="0.35">
      <c r="A6" s="147">
        <v>45026</v>
      </c>
      <c r="B6" s="38">
        <v>191.24018899999999</v>
      </c>
      <c r="C6" s="32">
        <f>LN(B6/B5)</f>
        <v>-5.5203078843938623E-3</v>
      </c>
      <c r="F6" s="167" t="s">
        <v>121</v>
      </c>
      <c r="G6" s="168">
        <f>_xlfn.VAR.P(C3:C250)</f>
        <v>2.6246075440819553E-4</v>
      </c>
    </row>
    <row r="7" spans="1:7" x14ac:dyDescent="0.35">
      <c r="A7" s="147">
        <v>45027</v>
      </c>
      <c r="B7" s="38">
        <v>188.643585</v>
      </c>
      <c r="C7" s="32">
        <f>LN(B7/B6)</f>
        <v>-1.3670730982978734E-2</v>
      </c>
      <c r="F7" s="145"/>
      <c r="G7" s="162"/>
    </row>
    <row r="8" spans="1:7" x14ac:dyDescent="0.35">
      <c r="A8" s="147">
        <v>45028</v>
      </c>
      <c r="B8" s="38">
        <v>190.07171600000001</v>
      </c>
      <c r="C8" s="32">
        <f>LN(B8/B7)</f>
        <v>7.5420125133360471E-3</v>
      </c>
      <c r="F8" s="167" t="s">
        <v>122</v>
      </c>
      <c r="G8" s="168">
        <f>_xlfn.STDEV.P(C3:C250)</f>
        <v>1.6200640555490253E-2</v>
      </c>
    </row>
    <row r="9" spans="1:7" x14ac:dyDescent="0.35">
      <c r="A9" s="147">
        <v>45029</v>
      </c>
      <c r="B9" s="38">
        <v>193.76689099999999</v>
      </c>
      <c r="C9" s="32">
        <f>LN(B9/B8)</f>
        <v>1.9254390213655062E-2</v>
      </c>
      <c r="F9" s="145"/>
      <c r="G9" s="162"/>
    </row>
    <row r="10" spans="1:7" x14ac:dyDescent="0.35">
      <c r="A10" s="147">
        <v>45030</v>
      </c>
      <c r="B10" s="38">
        <v>194.39605700000001</v>
      </c>
      <c r="C10" s="32">
        <f>LN(B10/B9)</f>
        <v>3.2417651104308192E-3</v>
      </c>
      <c r="F10" s="167" t="s">
        <v>123</v>
      </c>
      <c r="G10" s="168">
        <f>G4-(G6/2)</f>
        <v>1.596196683761982E-3</v>
      </c>
    </row>
    <row r="11" spans="1:7" x14ac:dyDescent="0.35">
      <c r="A11" s="147">
        <v>45033</v>
      </c>
      <c r="B11" s="38">
        <v>196.822891</v>
      </c>
      <c r="C11" s="32">
        <f>LN(B11/B10)</f>
        <v>1.2406685012048689E-2</v>
      </c>
      <c r="F11" s="145"/>
      <c r="G11" s="162"/>
    </row>
    <row r="12" spans="1:7" x14ac:dyDescent="0.35">
      <c r="A12" s="147">
        <v>45034</v>
      </c>
      <c r="B12" s="38">
        <v>198.24104299999999</v>
      </c>
      <c r="C12" s="32">
        <f>LN(B12/B11)</f>
        <v>7.1793852555512138E-3</v>
      </c>
      <c r="F12" s="167" t="s">
        <v>124</v>
      </c>
      <c r="G12" s="168">
        <f ca="1">$G$8*NORMSINV(RAND())</f>
        <v>-2.8330593410832015E-2</v>
      </c>
    </row>
    <row r="13" spans="1:7" x14ac:dyDescent="0.35">
      <c r="A13" s="147">
        <v>45035</v>
      </c>
      <c r="B13" s="38">
        <v>198.660492</v>
      </c>
      <c r="C13" s="32">
        <f>LN(B13/B12)</f>
        <v>2.1136182108908172E-3</v>
      </c>
      <c r="F13" s="145"/>
      <c r="G13" s="162"/>
    </row>
    <row r="14" spans="1:7" ht="15" thickBot="1" x14ac:dyDescent="0.4">
      <c r="A14" s="147">
        <v>45036</v>
      </c>
      <c r="B14" s="38">
        <v>197.25233499999999</v>
      </c>
      <c r="C14" s="32">
        <f>LN(B14/B13)</f>
        <v>-7.1134999520714596E-3</v>
      </c>
      <c r="F14" s="163" t="s">
        <v>125</v>
      </c>
      <c r="G14" s="164">
        <f ca="1">$B$250*EXP($G$10+$G$12)</f>
        <v>293.23480569067601</v>
      </c>
    </row>
    <row r="15" spans="1:7" x14ac:dyDescent="0.35">
      <c r="A15" s="147">
        <v>45037</v>
      </c>
      <c r="B15" s="38">
        <v>198.770355</v>
      </c>
      <c r="C15" s="32">
        <f>LN(B15/B14)</f>
        <v>7.6663659594670515E-3</v>
      </c>
    </row>
    <row r="16" spans="1:7" x14ac:dyDescent="0.35">
      <c r="A16" s="147">
        <v>45040</v>
      </c>
      <c r="B16" s="38">
        <v>194.66570999999999</v>
      </c>
      <c r="C16" s="32">
        <f>LN(B16/B15)</f>
        <v>-2.0866383620233062E-2</v>
      </c>
    </row>
    <row r="17" spans="1:3" x14ac:dyDescent="0.35">
      <c r="A17" s="147">
        <v>45041</v>
      </c>
      <c r="B17" s="38">
        <v>190.42124899999999</v>
      </c>
      <c r="C17" s="32">
        <f>LN(B17/B16)</f>
        <v>-2.204506174348653E-2</v>
      </c>
    </row>
    <row r="18" spans="1:3" x14ac:dyDescent="0.35">
      <c r="A18" s="147">
        <v>45042</v>
      </c>
      <c r="B18" s="38">
        <v>191.27015700000001</v>
      </c>
      <c r="C18" s="32">
        <f>LN(B18/B17)</f>
        <v>4.4481452103067518E-3</v>
      </c>
    </row>
    <row r="19" spans="1:3" x14ac:dyDescent="0.35">
      <c r="A19" s="147">
        <v>45043</v>
      </c>
      <c r="B19" s="38">
        <v>195.68438699999999</v>
      </c>
      <c r="C19" s="32">
        <f>LN(B19/B18)</f>
        <v>2.2816227712182193E-2</v>
      </c>
    </row>
    <row r="20" spans="1:3" x14ac:dyDescent="0.35">
      <c r="A20" s="147">
        <v>45044</v>
      </c>
      <c r="B20" s="38">
        <v>198.11120600000001</v>
      </c>
      <c r="C20" s="32">
        <f>LN(B20/B19)</f>
        <v>1.2325428551355338E-2</v>
      </c>
    </row>
    <row r="21" spans="1:3" x14ac:dyDescent="0.35">
      <c r="A21" s="147">
        <v>45047</v>
      </c>
      <c r="B21" s="38">
        <v>197.53196700000001</v>
      </c>
      <c r="C21" s="32">
        <f>LN(B21/B20)</f>
        <v>-2.9280900234426978E-3</v>
      </c>
    </row>
    <row r="22" spans="1:3" x14ac:dyDescent="0.35">
      <c r="A22" s="147">
        <v>45048</v>
      </c>
      <c r="B22" s="38">
        <v>193.58711199999999</v>
      </c>
      <c r="C22" s="32">
        <f>LN(B22/B21)</f>
        <v>-2.017282709274967E-2</v>
      </c>
    </row>
    <row r="23" spans="1:3" x14ac:dyDescent="0.35">
      <c r="A23" s="147">
        <v>45049</v>
      </c>
      <c r="B23" s="38">
        <v>192.358734</v>
      </c>
      <c r="C23" s="32">
        <f>LN(B23/B22)</f>
        <v>-6.3655674006976339E-3</v>
      </c>
    </row>
    <row r="24" spans="1:3" x14ac:dyDescent="0.35">
      <c r="A24" s="147">
        <v>45050</v>
      </c>
      <c r="B24" s="38">
        <v>192.12902800000001</v>
      </c>
      <c r="C24" s="32">
        <f>LN(B24/B23)</f>
        <v>-1.1948678217198929E-3</v>
      </c>
    </row>
    <row r="25" spans="1:3" x14ac:dyDescent="0.35">
      <c r="A25" s="147">
        <v>45051</v>
      </c>
      <c r="B25" s="38">
        <v>197.33223000000001</v>
      </c>
      <c r="C25" s="32">
        <f>LN(B25/B24)</f>
        <v>2.6721587827820983E-2</v>
      </c>
    </row>
    <row r="26" spans="1:3" x14ac:dyDescent="0.35">
      <c r="A26" s="147">
        <v>45054</v>
      </c>
      <c r="B26" s="38">
        <v>197.64181500000001</v>
      </c>
      <c r="C26" s="32">
        <f>LN(B26/B25)</f>
        <v>1.5676223150251271E-3</v>
      </c>
    </row>
    <row r="27" spans="1:3" x14ac:dyDescent="0.35">
      <c r="A27" s="147">
        <v>45055</v>
      </c>
      <c r="B27" s="38">
        <v>200.917542</v>
      </c>
      <c r="C27" s="32">
        <f>LN(B27/B26)</f>
        <v>1.6438207783071649E-2</v>
      </c>
    </row>
    <row r="28" spans="1:3" x14ac:dyDescent="0.35">
      <c r="A28" s="147">
        <v>45056</v>
      </c>
      <c r="B28" s="38">
        <v>204.582764</v>
      </c>
      <c r="C28" s="32">
        <f>LN(B28/B27)</f>
        <v>1.8078022462545685E-2</v>
      </c>
    </row>
    <row r="29" spans="1:3" x14ac:dyDescent="0.35">
      <c r="A29" s="147">
        <v>45057</v>
      </c>
      <c r="B29" s="38">
        <v>203.20455899999999</v>
      </c>
      <c r="C29" s="32">
        <f>LN(B29/B28)</f>
        <v>-6.7594560684263172E-3</v>
      </c>
    </row>
    <row r="30" spans="1:3" x14ac:dyDescent="0.35">
      <c r="A30" s="147">
        <v>45058</v>
      </c>
      <c r="B30" s="38">
        <v>201.54672199999999</v>
      </c>
      <c r="C30" s="32">
        <f>LN(B30/B29)</f>
        <v>-8.1919259997035414E-3</v>
      </c>
    </row>
    <row r="31" spans="1:3" x14ac:dyDescent="0.35">
      <c r="A31" s="147">
        <v>45061</v>
      </c>
      <c r="B31" s="38">
        <v>203.06474299999999</v>
      </c>
      <c r="C31" s="32">
        <f>LN(B31/B30)</f>
        <v>7.5036337520171812E-3</v>
      </c>
    </row>
    <row r="32" spans="1:3" x14ac:dyDescent="0.35">
      <c r="A32" s="147">
        <v>45062</v>
      </c>
      <c r="B32" s="38">
        <v>204.293137</v>
      </c>
      <c r="C32" s="32">
        <f>LN(B32/B31)</f>
        <v>6.0310492749971753E-3</v>
      </c>
    </row>
    <row r="33" spans="1:3" x14ac:dyDescent="0.35">
      <c r="A33" s="147">
        <v>45063</v>
      </c>
      <c r="B33" s="38">
        <v>209.10685699999999</v>
      </c>
      <c r="C33" s="32">
        <f>LN(B33/B32)</f>
        <v>2.328949031538281E-2</v>
      </c>
    </row>
    <row r="34" spans="1:3" x14ac:dyDescent="0.35">
      <c r="A34" s="147">
        <v>45064</v>
      </c>
      <c r="B34" s="38">
        <v>213.041718</v>
      </c>
      <c r="C34" s="32">
        <f>LN(B34/B33)</f>
        <v>1.8642606867495862E-2</v>
      </c>
    </row>
    <row r="35" spans="1:3" x14ac:dyDescent="0.35">
      <c r="A35" s="147">
        <v>45065</v>
      </c>
      <c r="B35" s="38">
        <v>210.08557099999999</v>
      </c>
      <c r="C35" s="32">
        <f>LN(B35/B34)</f>
        <v>-1.3973077014422245E-2</v>
      </c>
    </row>
    <row r="36" spans="1:3" x14ac:dyDescent="0.35">
      <c r="A36" s="147">
        <v>45068</v>
      </c>
      <c r="B36" s="38">
        <v>209.985703</v>
      </c>
      <c r="C36" s="32">
        <f>LN(B36/B35)</f>
        <v>-4.7548122455773377E-4</v>
      </c>
    </row>
    <row r="37" spans="1:3" x14ac:dyDescent="0.35">
      <c r="A37" s="147">
        <v>45069</v>
      </c>
      <c r="B37" s="38">
        <v>206.37042199999999</v>
      </c>
      <c r="C37" s="32">
        <f>LN(B37/B36)</f>
        <v>-1.7366728372669775E-2</v>
      </c>
    </row>
    <row r="38" spans="1:3" x14ac:dyDescent="0.35">
      <c r="A38" s="147">
        <v>45070</v>
      </c>
      <c r="B38" s="38">
        <v>208.787262</v>
      </c>
      <c r="C38" s="32">
        <f>LN(B38/B37)</f>
        <v>1.1643129325626261E-2</v>
      </c>
    </row>
    <row r="39" spans="1:3" x14ac:dyDescent="0.35">
      <c r="A39" s="147">
        <v>45071</v>
      </c>
      <c r="B39" s="38">
        <v>209.636169</v>
      </c>
      <c r="C39" s="32">
        <f>LN(B39/B38)</f>
        <v>4.0576511822437E-3</v>
      </c>
    </row>
    <row r="40" spans="1:3" x14ac:dyDescent="0.35">
      <c r="A40" s="147">
        <v>45072</v>
      </c>
      <c r="B40" s="38">
        <v>215.158951</v>
      </c>
      <c r="C40" s="32">
        <f>LN(B40/B39)</f>
        <v>2.6003562368950461E-2</v>
      </c>
    </row>
    <row r="41" spans="1:3" x14ac:dyDescent="0.35">
      <c r="A41" s="147">
        <v>45076</v>
      </c>
      <c r="B41" s="38">
        <v>218.58445699999999</v>
      </c>
      <c r="C41" s="32">
        <f>LN(B41/B40)</f>
        <v>1.5795408792647434E-2</v>
      </c>
    </row>
    <row r="42" spans="1:3" x14ac:dyDescent="0.35">
      <c r="A42" s="147">
        <v>45077</v>
      </c>
      <c r="B42" s="38">
        <v>223.088593</v>
      </c>
      <c r="C42" s="32">
        <f>LN(B42/B41)</f>
        <v>2.0396499848731479E-2</v>
      </c>
    </row>
    <row r="43" spans="1:3" x14ac:dyDescent="0.35">
      <c r="A43" s="147">
        <v>45078</v>
      </c>
      <c r="B43" s="38">
        <v>212.622253</v>
      </c>
      <c r="C43" s="32">
        <f>LN(B43/B42)</f>
        <v>-4.8051839419576581E-2</v>
      </c>
    </row>
    <row r="44" spans="1:3" x14ac:dyDescent="0.35">
      <c r="A44" s="147">
        <v>45079</v>
      </c>
      <c r="B44" s="38">
        <v>212.75209000000001</v>
      </c>
      <c r="C44" s="32">
        <f>LN(B44/B43)</f>
        <v>6.1045996858399365E-4</v>
      </c>
    </row>
    <row r="45" spans="1:3" x14ac:dyDescent="0.35">
      <c r="A45" s="147">
        <v>45082</v>
      </c>
      <c r="B45" s="38">
        <v>209.58622700000001</v>
      </c>
      <c r="C45" s="32">
        <f>LN(B45/B44)</f>
        <v>-1.4992351732040998E-2</v>
      </c>
    </row>
    <row r="46" spans="1:3" x14ac:dyDescent="0.35">
      <c r="A46" s="147">
        <v>45083</v>
      </c>
      <c r="B46" s="38">
        <v>212.572327</v>
      </c>
      <c r="C46" s="32">
        <f>LN(B46/B45)</f>
        <v>1.4147053397316707E-2</v>
      </c>
    </row>
    <row r="47" spans="1:3" x14ac:dyDescent="0.35">
      <c r="A47" s="147">
        <v>45084</v>
      </c>
      <c r="B47" s="38">
        <v>205.46160900000001</v>
      </c>
      <c r="C47" s="32">
        <f>LN(B47/B46)</f>
        <v>-3.4023093841812055E-2</v>
      </c>
    </row>
    <row r="48" spans="1:3" x14ac:dyDescent="0.35">
      <c r="A48" s="147">
        <v>45085</v>
      </c>
      <c r="B48" s="38">
        <v>209.256653</v>
      </c>
      <c r="C48" s="32">
        <f>LN(B48/B47)</f>
        <v>1.8302304402856746E-2</v>
      </c>
    </row>
    <row r="49" spans="1:3" x14ac:dyDescent="0.35">
      <c r="A49" s="147">
        <v>45086</v>
      </c>
      <c r="B49" s="38">
        <v>215.02911399999999</v>
      </c>
      <c r="C49" s="32">
        <f>LN(B49/B48)</f>
        <v>2.7211929545177479E-2</v>
      </c>
    </row>
    <row r="50" spans="1:3" x14ac:dyDescent="0.35">
      <c r="A50" s="147">
        <v>45089</v>
      </c>
      <c r="B50" s="38">
        <v>213.411224</v>
      </c>
      <c r="C50" s="32">
        <f>LN(B50/B49)</f>
        <v>-7.5524993652507496E-3</v>
      </c>
    </row>
    <row r="51" spans="1:3" x14ac:dyDescent="0.35">
      <c r="A51" s="147">
        <v>45090</v>
      </c>
      <c r="B51" s="38">
        <v>208.707367</v>
      </c>
      <c r="C51" s="32">
        <f>LN(B51/B50)</f>
        <v>-2.2287820615187592E-2</v>
      </c>
    </row>
    <row r="52" spans="1:3" x14ac:dyDescent="0.35">
      <c r="A52" s="147">
        <v>45091</v>
      </c>
      <c r="B52" s="38">
        <v>209.12681599999999</v>
      </c>
      <c r="C52" s="32">
        <f>LN(B52/B51)</f>
        <v>2.0077301377671368E-3</v>
      </c>
    </row>
    <row r="53" spans="1:3" x14ac:dyDescent="0.35">
      <c r="A53" s="147">
        <v>45092</v>
      </c>
      <c r="B53" s="38">
        <v>211.643539</v>
      </c>
      <c r="C53" s="32">
        <f>LN(B53/B52)</f>
        <v>1.1962596617007005E-2</v>
      </c>
    </row>
    <row r="54" spans="1:3" x14ac:dyDescent="0.35">
      <c r="A54" s="147">
        <v>45093</v>
      </c>
      <c r="B54" s="38">
        <v>211.483734</v>
      </c>
      <c r="C54" s="32">
        <f>LN(B54/B53)</f>
        <v>-7.5535196048754293E-4</v>
      </c>
    </row>
    <row r="55" spans="1:3" x14ac:dyDescent="0.35">
      <c r="A55" s="147">
        <v>45097</v>
      </c>
      <c r="B55" s="38">
        <v>216.68695099999999</v>
      </c>
      <c r="C55" s="32">
        <f>LN(B55/B54)</f>
        <v>2.4305602112136688E-2</v>
      </c>
    </row>
    <row r="56" spans="1:3" x14ac:dyDescent="0.35">
      <c r="A56" s="147">
        <v>45098</v>
      </c>
      <c r="B56" s="38">
        <v>209.316574</v>
      </c>
      <c r="C56" s="32">
        <f>LN(B56/B55)</f>
        <v>-3.4605875753973205E-2</v>
      </c>
    </row>
    <row r="57" spans="1:3" x14ac:dyDescent="0.35">
      <c r="A57" s="147">
        <v>45099</v>
      </c>
      <c r="B57" s="38">
        <v>213.01174900000001</v>
      </c>
      <c r="C57" s="32">
        <f>LN(B57/B56)</f>
        <v>1.7499509727081045E-2</v>
      </c>
    </row>
    <row r="58" spans="1:3" x14ac:dyDescent="0.35">
      <c r="A58" s="147">
        <v>45100</v>
      </c>
      <c r="B58" s="38">
        <v>209.81591800000001</v>
      </c>
      <c r="C58" s="32">
        <f>LN(B58/B57)</f>
        <v>-1.5116758469265003E-2</v>
      </c>
    </row>
    <row r="59" spans="1:3" x14ac:dyDescent="0.35">
      <c r="A59" s="147">
        <v>45103</v>
      </c>
      <c r="B59" s="38">
        <v>207.089493</v>
      </c>
      <c r="C59" s="32">
        <f>LN(B59/B58)</f>
        <v>-1.3079532173762849E-2</v>
      </c>
    </row>
    <row r="60" spans="1:3" x14ac:dyDescent="0.35">
      <c r="A60" s="147">
        <v>45104</v>
      </c>
      <c r="B60" s="38">
        <v>208.54759200000001</v>
      </c>
      <c r="C60" s="32">
        <f>LN(B60/B59)</f>
        <v>7.0162410149674486E-3</v>
      </c>
    </row>
    <row r="61" spans="1:3" x14ac:dyDescent="0.35">
      <c r="A61" s="147">
        <v>45105</v>
      </c>
      <c r="B61" s="38">
        <v>211.893204</v>
      </c>
      <c r="C61" s="32">
        <f>LN(B61/B60)</f>
        <v>1.5915118843453823E-2</v>
      </c>
    </row>
    <row r="62" spans="1:3" x14ac:dyDescent="0.35">
      <c r="A62" s="147">
        <v>45106</v>
      </c>
      <c r="B62" s="38">
        <v>210.155472</v>
      </c>
      <c r="C62" s="32">
        <f>LN(B62/B61)</f>
        <v>-8.2347933719693744E-3</v>
      </c>
    </row>
    <row r="63" spans="1:3" x14ac:dyDescent="0.35">
      <c r="A63" s="147">
        <v>45107</v>
      </c>
      <c r="B63" s="38">
        <v>210.98438999999999</v>
      </c>
      <c r="C63" s="32">
        <f>LN(B63/B62)</f>
        <v>3.936550040654286E-3</v>
      </c>
    </row>
    <row r="64" spans="1:3" x14ac:dyDescent="0.35">
      <c r="A64" s="147">
        <v>45110</v>
      </c>
      <c r="B64" s="38">
        <v>211.373886</v>
      </c>
      <c r="C64" s="32">
        <f>LN(B64/B63)</f>
        <v>1.844387253888978E-3</v>
      </c>
    </row>
    <row r="65" spans="1:3" x14ac:dyDescent="0.35">
      <c r="A65" s="147">
        <v>45112</v>
      </c>
      <c r="B65" s="38">
        <v>213.54106100000001</v>
      </c>
      <c r="C65" s="32">
        <f>LN(B65/B64)</f>
        <v>1.0200600411389033E-2</v>
      </c>
    </row>
    <row r="66" spans="1:3" x14ac:dyDescent="0.35">
      <c r="A66" s="147">
        <v>45113</v>
      </c>
      <c r="B66" s="38">
        <v>209.86586</v>
      </c>
      <c r="C66" s="32">
        <f>LN(B66/B65)</f>
        <v>-1.7360572644553693E-2</v>
      </c>
    </row>
    <row r="67" spans="1:3" x14ac:dyDescent="0.35">
      <c r="A67" s="147">
        <v>45114</v>
      </c>
      <c r="B67" s="38">
        <v>209.316574</v>
      </c>
      <c r="C67" s="32">
        <f>LN(B67/B66)</f>
        <v>-2.6207506318832231E-3</v>
      </c>
    </row>
    <row r="68" spans="1:3" x14ac:dyDescent="0.35">
      <c r="A68" s="147">
        <v>45117</v>
      </c>
      <c r="B68" s="38">
        <v>212.53237899999999</v>
      </c>
      <c r="C68" s="32">
        <f>LN(B68/B67)</f>
        <v>1.5246534436257878E-2</v>
      </c>
    </row>
    <row r="69" spans="1:3" x14ac:dyDescent="0.35">
      <c r="A69" s="147">
        <v>45118</v>
      </c>
      <c r="B69" s="38">
        <v>220.88147000000001</v>
      </c>
      <c r="C69" s="32">
        <f>LN(B69/B68)</f>
        <v>3.8531874275366383E-2</v>
      </c>
    </row>
    <row r="70" spans="1:3" x14ac:dyDescent="0.35">
      <c r="A70" s="147">
        <v>45119</v>
      </c>
      <c r="B70" s="38">
        <v>226.98348999999999</v>
      </c>
      <c r="C70" s="32">
        <f>LN(B70/B69)</f>
        <v>2.7251060761676455E-2</v>
      </c>
    </row>
    <row r="71" spans="1:3" x14ac:dyDescent="0.35">
      <c r="A71" s="147">
        <v>45120</v>
      </c>
      <c r="B71" s="38">
        <v>230.069458</v>
      </c>
      <c r="C71" s="32">
        <f>LN(B71/B70)</f>
        <v>1.3503971078525537E-2</v>
      </c>
    </row>
    <row r="72" spans="1:3" x14ac:dyDescent="0.35">
      <c r="A72" s="147">
        <v>45121</v>
      </c>
      <c r="B72" s="38">
        <v>229.030823</v>
      </c>
      <c r="C72" s="32">
        <f>LN(B72/B71)</f>
        <v>-4.5246618873649646E-3</v>
      </c>
    </row>
    <row r="73" spans="1:3" x14ac:dyDescent="0.35">
      <c r="A73" s="147">
        <v>45124</v>
      </c>
      <c r="B73" s="38">
        <v>227.70256000000001</v>
      </c>
      <c r="C73" s="32">
        <f>LN(B73/B72)</f>
        <v>-5.8163768800724158E-3</v>
      </c>
    </row>
    <row r="74" spans="1:3" x14ac:dyDescent="0.35">
      <c r="A74" s="147">
        <v>45125</v>
      </c>
      <c r="B74" s="38">
        <v>227.333054</v>
      </c>
      <c r="C74" s="32">
        <f>LN(B74/B73)</f>
        <v>-1.6240754343156804E-3</v>
      </c>
    </row>
    <row r="75" spans="1:3" x14ac:dyDescent="0.35">
      <c r="A75" s="147">
        <v>45126</v>
      </c>
      <c r="B75" s="38">
        <v>234.06424000000001</v>
      </c>
      <c r="C75" s="32">
        <f>LN(B75/B74)</f>
        <v>2.9179467160195257E-2</v>
      </c>
    </row>
    <row r="76" spans="1:3" x14ac:dyDescent="0.35">
      <c r="A76" s="147">
        <v>45127</v>
      </c>
      <c r="B76" s="38">
        <v>227.86234999999999</v>
      </c>
      <c r="C76" s="32">
        <f>LN(B76/B75)</f>
        <v>-2.685388902869951E-2</v>
      </c>
    </row>
    <row r="77" spans="1:3" x14ac:dyDescent="0.35">
      <c r="A77" s="147">
        <v>45128</v>
      </c>
      <c r="B77" s="38">
        <v>227.76248200000001</v>
      </c>
      <c r="C77" s="32">
        <f>LN(B77/B76)</f>
        <v>-4.383782207872502E-4</v>
      </c>
    </row>
    <row r="78" spans="1:3" x14ac:dyDescent="0.35">
      <c r="A78" s="147">
        <v>45131</v>
      </c>
      <c r="B78" s="38">
        <v>225.36561599999999</v>
      </c>
      <c r="C78" s="32">
        <f>LN(B78/B77)</f>
        <v>-1.0579296960891578E-2</v>
      </c>
    </row>
    <row r="79" spans="1:3" x14ac:dyDescent="0.35">
      <c r="A79" s="147">
        <v>45132</v>
      </c>
      <c r="B79" s="38">
        <v>225.73512299999999</v>
      </c>
      <c r="C79" s="32">
        <f>LN(B79/B78)</f>
        <v>1.6382464079351944E-3</v>
      </c>
    </row>
    <row r="80" spans="1:3" x14ac:dyDescent="0.35">
      <c r="A80" s="147">
        <v>45133</v>
      </c>
      <c r="B80" s="38">
        <v>225.285721</v>
      </c>
      <c r="C80" s="32">
        <f>LN(B80/B79)</f>
        <v>-1.9928220821976983E-3</v>
      </c>
    </row>
    <row r="81" spans="1:3" x14ac:dyDescent="0.35">
      <c r="A81" s="147">
        <v>45134</v>
      </c>
      <c r="B81" s="38">
        <v>224.85627700000001</v>
      </c>
      <c r="C81" s="32">
        <f>LN(B81/B80)</f>
        <v>-1.9080384953840041E-3</v>
      </c>
    </row>
    <row r="82" spans="1:3" x14ac:dyDescent="0.35">
      <c r="A82" s="147">
        <v>45135</v>
      </c>
      <c r="B82" s="38">
        <v>225.30569499999999</v>
      </c>
      <c r="C82" s="32">
        <f>LN(B82/B81)</f>
        <v>1.9966953108659841E-3</v>
      </c>
    </row>
    <row r="83" spans="1:3" x14ac:dyDescent="0.35">
      <c r="A83" s="147">
        <v>45138</v>
      </c>
      <c r="B83" s="38">
        <v>224.71646100000001</v>
      </c>
      <c r="C83" s="32">
        <f>LN(B83/B82)</f>
        <v>-2.6186903416574583E-3</v>
      </c>
    </row>
    <row r="84" spans="1:3" x14ac:dyDescent="0.35">
      <c r="A84" s="147">
        <v>45139</v>
      </c>
      <c r="B84" s="38">
        <v>223.97743199999999</v>
      </c>
      <c r="C84" s="32">
        <f>LN(B84/B83)</f>
        <v>-3.2941374055558328E-3</v>
      </c>
    </row>
    <row r="85" spans="1:3" x14ac:dyDescent="0.35">
      <c r="A85" s="147">
        <v>45140</v>
      </c>
      <c r="B85" s="38">
        <v>220.21234100000001</v>
      </c>
      <c r="C85" s="32">
        <f>LN(B85/B84)</f>
        <v>-1.6953029556277147E-2</v>
      </c>
    </row>
    <row r="86" spans="1:3" x14ac:dyDescent="0.35">
      <c r="A86" s="147">
        <v>45141</v>
      </c>
      <c r="B86" s="38">
        <v>215.27877799999999</v>
      </c>
      <c r="C86" s="32">
        <f>LN(B86/B85)</f>
        <v>-2.265843714910298E-2</v>
      </c>
    </row>
    <row r="87" spans="1:3" x14ac:dyDescent="0.35">
      <c r="A87" s="147">
        <v>45142</v>
      </c>
      <c r="B87" s="38">
        <v>214.31004300000001</v>
      </c>
      <c r="C87" s="32">
        <f>LN(B87/B86)</f>
        <v>-4.5100644835461166E-3</v>
      </c>
    </row>
    <row r="88" spans="1:3" x14ac:dyDescent="0.35">
      <c r="A88" s="147">
        <v>45145</v>
      </c>
      <c r="B88" s="38">
        <v>215.77813699999999</v>
      </c>
      <c r="C88" s="32">
        <f>LN(B88/B87)</f>
        <v>6.8269707017524044E-3</v>
      </c>
    </row>
    <row r="89" spans="1:3" x14ac:dyDescent="0.35">
      <c r="A89" s="147">
        <v>45146</v>
      </c>
      <c r="B89" s="38">
        <v>211.30398600000001</v>
      </c>
      <c r="C89" s="32">
        <f>LN(B89/B88)</f>
        <v>-2.0952947673999103E-2</v>
      </c>
    </row>
    <row r="90" spans="1:3" x14ac:dyDescent="0.35">
      <c r="A90" s="147">
        <v>45147</v>
      </c>
      <c r="B90" s="38">
        <v>205.59144599999999</v>
      </c>
      <c r="C90" s="32">
        <f>LN(B90/B89)</f>
        <v>-2.7406860961114884E-2</v>
      </c>
    </row>
    <row r="91" spans="1:3" x14ac:dyDescent="0.35">
      <c r="A91" s="147">
        <v>45148</v>
      </c>
      <c r="B91" s="38">
        <v>207.978317</v>
      </c>
      <c r="C91" s="32">
        <f>LN(B91/B90)</f>
        <v>1.1542901417972855E-2</v>
      </c>
    </row>
    <row r="92" spans="1:3" x14ac:dyDescent="0.35">
      <c r="A92" s="147">
        <v>45149</v>
      </c>
      <c r="B92" s="38">
        <v>208.42773399999999</v>
      </c>
      <c r="C92" s="32">
        <f>LN(B92/B91)</f>
        <v>2.1585525638731767E-3</v>
      </c>
    </row>
    <row r="93" spans="1:3" x14ac:dyDescent="0.35">
      <c r="A93" s="147">
        <v>45152</v>
      </c>
      <c r="B93" s="38">
        <v>211.783356</v>
      </c>
      <c r="C93" s="32">
        <f>LN(B93/B92)</f>
        <v>1.5971464871074564E-2</v>
      </c>
    </row>
    <row r="94" spans="1:3" x14ac:dyDescent="0.35">
      <c r="A94" s="147">
        <v>45153</v>
      </c>
      <c r="B94" s="38">
        <v>208.50762900000001</v>
      </c>
      <c r="C94" s="32">
        <f>LN(B94/B93)</f>
        <v>-1.5588216012531844E-2</v>
      </c>
    </row>
    <row r="95" spans="1:3" x14ac:dyDescent="0.35">
      <c r="A95" s="147">
        <v>45154</v>
      </c>
      <c r="B95" s="38">
        <v>206.71997099999999</v>
      </c>
      <c r="C95" s="32">
        <f>LN(B95/B94)</f>
        <v>-8.6105501896691743E-3</v>
      </c>
    </row>
    <row r="96" spans="1:3" x14ac:dyDescent="0.35">
      <c r="A96" s="147">
        <v>45155</v>
      </c>
      <c r="B96" s="38">
        <v>203.57406599999999</v>
      </c>
      <c r="C96" s="32">
        <f>LN(B96/B95)</f>
        <v>-1.5335180954863701E-2</v>
      </c>
    </row>
    <row r="97" spans="1:3" x14ac:dyDescent="0.35">
      <c r="A97" s="147">
        <v>45156</v>
      </c>
      <c r="B97" s="38">
        <v>204.56279000000001</v>
      </c>
      <c r="C97" s="32">
        <f>LN(B97/B96)</f>
        <v>4.8450705670482165E-3</v>
      </c>
    </row>
    <row r="98" spans="1:3" x14ac:dyDescent="0.35">
      <c r="A98" s="147">
        <v>45159</v>
      </c>
      <c r="B98" s="38">
        <v>208.75730899999999</v>
      </c>
      <c r="C98" s="32">
        <f>LN(B98/B97)</f>
        <v>2.0297406371636816E-2</v>
      </c>
    </row>
    <row r="99" spans="1:3" x14ac:dyDescent="0.35">
      <c r="A99" s="147">
        <v>45160</v>
      </c>
      <c r="B99" s="38">
        <v>206.49026499999999</v>
      </c>
      <c r="C99" s="32">
        <f>LN(B99/B98)</f>
        <v>-1.0919107858985557E-2</v>
      </c>
    </row>
    <row r="100" spans="1:3" x14ac:dyDescent="0.35">
      <c r="A100" s="147">
        <v>45161</v>
      </c>
      <c r="B100" s="38">
        <v>208.857178</v>
      </c>
      <c r="C100" s="32">
        <f>LN(B100/B99)</f>
        <v>1.1397391084365209E-2</v>
      </c>
    </row>
    <row r="101" spans="1:3" x14ac:dyDescent="0.35">
      <c r="A101" s="147">
        <v>45162</v>
      </c>
      <c r="B101" s="38">
        <v>205.24189799999999</v>
      </c>
      <c r="C101" s="32">
        <f>LN(B101/B100)</f>
        <v>-1.7461385776048062E-2</v>
      </c>
    </row>
    <row r="102" spans="1:3" x14ac:dyDescent="0.35">
      <c r="A102" s="147">
        <v>45163</v>
      </c>
      <c r="B102" s="38">
        <v>209.196732</v>
      </c>
      <c r="C102" s="32">
        <f>LN(B102/B101)</f>
        <v>1.9085836912836013E-2</v>
      </c>
    </row>
    <row r="103" spans="1:3" x14ac:dyDescent="0.35">
      <c r="A103" s="147">
        <v>45166</v>
      </c>
      <c r="B103" s="38">
        <v>211.44380200000001</v>
      </c>
      <c r="C103" s="32">
        <f>LN(B103/B102)</f>
        <v>1.0684140940992478E-2</v>
      </c>
    </row>
    <row r="104" spans="1:3" x14ac:dyDescent="0.35">
      <c r="A104" s="147">
        <v>45167</v>
      </c>
      <c r="B104" s="38">
        <v>211.68348700000001</v>
      </c>
      <c r="C104" s="32">
        <f>LN(B104/B103)</f>
        <v>1.1329216142168107E-3</v>
      </c>
    </row>
    <row r="105" spans="1:3" x14ac:dyDescent="0.35">
      <c r="A105" s="147">
        <v>45168</v>
      </c>
      <c r="B105" s="38">
        <v>214.75945999999999</v>
      </c>
      <c r="C105" s="32">
        <f>LN(B105/B104)</f>
        <v>1.4426437907442047E-2</v>
      </c>
    </row>
    <row r="106" spans="1:3" x14ac:dyDescent="0.35">
      <c r="A106" s="147">
        <v>45169</v>
      </c>
      <c r="B106" s="38">
        <v>221.171097</v>
      </c>
      <c r="C106" s="32">
        <f>LN(B106/B105)</f>
        <v>2.9417985437371109E-2</v>
      </c>
    </row>
    <row r="107" spans="1:3" x14ac:dyDescent="0.35">
      <c r="A107" s="147">
        <v>45170</v>
      </c>
      <c r="B107" s="38">
        <v>221.24099699999999</v>
      </c>
      <c r="C107" s="32">
        <f>LN(B107/B106)</f>
        <v>3.159949808318283E-4</v>
      </c>
    </row>
    <row r="108" spans="1:3" x14ac:dyDescent="0.35">
      <c r="A108" s="147">
        <v>45174</v>
      </c>
      <c r="B108" s="38">
        <v>218.404709</v>
      </c>
      <c r="C108" s="32">
        <f>LN(B108/B107)</f>
        <v>-1.2902786541073902E-2</v>
      </c>
    </row>
    <row r="109" spans="1:3" x14ac:dyDescent="0.35">
      <c r="A109" s="147">
        <v>45175</v>
      </c>
      <c r="B109" s="38">
        <v>221.330872</v>
      </c>
      <c r="C109" s="32">
        <f>LN(B109/B108)</f>
        <v>1.3308935270944691E-2</v>
      </c>
    </row>
    <row r="110" spans="1:3" x14ac:dyDescent="0.35">
      <c r="A110" s="147">
        <v>45176</v>
      </c>
      <c r="B110" s="38">
        <v>222.2397</v>
      </c>
      <c r="C110" s="32">
        <f>LN(B110/B109)</f>
        <v>4.0977888485505334E-3</v>
      </c>
    </row>
    <row r="111" spans="1:3" x14ac:dyDescent="0.35">
      <c r="A111" s="147">
        <v>45177</v>
      </c>
      <c r="B111" s="38">
        <v>224.46678199999999</v>
      </c>
      <c r="C111" s="32">
        <f>LN(B111/B110)</f>
        <v>9.9712027561323861E-3</v>
      </c>
    </row>
    <row r="112" spans="1:3" x14ac:dyDescent="0.35">
      <c r="A112" s="147">
        <v>45180</v>
      </c>
      <c r="B112" s="38">
        <v>225.01606799999999</v>
      </c>
      <c r="C112" s="32">
        <f>LN(B112/B111)</f>
        <v>2.4440811186964284E-3</v>
      </c>
    </row>
    <row r="113" spans="1:3" x14ac:dyDescent="0.35">
      <c r="A113" s="147">
        <v>45181</v>
      </c>
      <c r="B113" s="38">
        <v>221.370834</v>
      </c>
      <c r="C113" s="32">
        <f>LN(B113/B112)</f>
        <v>-1.6332535808490894E-2</v>
      </c>
    </row>
    <row r="114" spans="1:3" x14ac:dyDescent="0.35">
      <c r="A114" s="147">
        <v>45182</v>
      </c>
      <c r="B114" s="38">
        <v>218.514557</v>
      </c>
      <c r="C114" s="32">
        <f>LN(B114/B113)</f>
        <v>-1.2986642437352947E-2</v>
      </c>
    </row>
    <row r="115" spans="1:3" x14ac:dyDescent="0.35">
      <c r="A115" s="147">
        <v>45183</v>
      </c>
      <c r="B115" s="38">
        <v>218.49458300000001</v>
      </c>
      <c r="C115" s="32">
        <f>LN(B115/B114)</f>
        <v>-9.141227578860304E-5</v>
      </c>
    </row>
    <row r="116" spans="1:3" x14ac:dyDescent="0.35">
      <c r="A116" s="147">
        <v>45184</v>
      </c>
      <c r="B116" s="38">
        <v>214.33003199999999</v>
      </c>
      <c r="C116" s="32">
        <f>LN(B116/B115)</f>
        <v>-1.9244189814802973E-2</v>
      </c>
    </row>
    <row r="117" spans="1:3" x14ac:dyDescent="0.35">
      <c r="A117" s="147">
        <v>45187</v>
      </c>
      <c r="B117" s="38">
        <v>214.71951300000001</v>
      </c>
      <c r="C117" s="32">
        <f>LN(B117/B116)</f>
        <v>1.8155530591928998E-3</v>
      </c>
    </row>
    <row r="118" spans="1:3" x14ac:dyDescent="0.35">
      <c r="A118" s="147">
        <v>45188</v>
      </c>
      <c r="B118" s="38">
        <v>215.41859400000001</v>
      </c>
      <c r="C118" s="32">
        <f>LN(B118/B117)</f>
        <v>3.2504984057391637E-3</v>
      </c>
    </row>
    <row r="119" spans="1:3" x14ac:dyDescent="0.35">
      <c r="A119" s="147">
        <v>45189</v>
      </c>
      <c r="B119" s="38">
        <v>212.75209000000001</v>
      </c>
      <c r="C119" s="32">
        <f>LN(B119/B118)</f>
        <v>-1.2455492974428084E-2</v>
      </c>
    </row>
    <row r="120" spans="1:3" x14ac:dyDescent="0.35">
      <c r="A120" s="147">
        <v>45190</v>
      </c>
      <c r="B120" s="38">
        <v>208.33786000000001</v>
      </c>
      <c r="C120" s="32">
        <f>LN(B120/B119)</f>
        <v>-2.0966502309769004E-2</v>
      </c>
    </row>
    <row r="121" spans="1:3" x14ac:dyDescent="0.35">
      <c r="A121" s="147">
        <v>45191</v>
      </c>
      <c r="B121" s="38">
        <v>206.16068999999999</v>
      </c>
      <c r="C121" s="32">
        <f>LN(B121/B120)</f>
        <v>-1.0505175578716167E-2</v>
      </c>
    </row>
    <row r="122" spans="1:3" x14ac:dyDescent="0.35">
      <c r="A122" s="147">
        <v>45194</v>
      </c>
      <c r="B122" s="38">
        <v>206.07081600000001</v>
      </c>
      <c r="C122" s="32">
        <f>LN(B122/B121)</f>
        <v>-4.3603654798738886E-4</v>
      </c>
    </row>
    <row r="123" spans="1:3" x14ac:dyDescent="0.35">
      <c r="A123" s="147">
        <v>45195</v>
      </c>
      <c r="B123" s="38">
        <v>202.22584499999999</v>
      </c>
      <c r="C123" s="32">
        <f>LN(B123/B122)</f>
        <v>-1.8834759296220999E-2</v>
      </c>
    </row>
    <row r="124" spans="1:3" x14ac:dyDescent="0.35">
      <c r="A124" s="147">
        <v>45196</v>
      </c>
      <c r="B124" s="38">
        <v>202.46551500000001</v>
      </c>
      <c r="C124" s="32">
        <f>LN(B124/B123)</f>
        <v>1.1844583389192091E-3</v>
      </c>
    </row>
    <row r="125" spans="1:3" x14ac:dyDescent="0.35">
      <c r="A125" s="147">
        <v>45197</v>
      </c>
      <c r="B125" s="38">
        <v>202.93490600000001</v>
      </c>
      <c r="C125" s="32">
        <f>LN(B125/B124)</f>
        <v>2.3156917725858425E-3</v>
      </c>
    </row>
    <row r="126" spans="1:3" x14ac:dyDescent="0.35">
      <c r="A126" s="147">
        <v>45198</v>
      </c>
      <c r="B126" s="38">
        <v>202.515457</v>
      </c>
      <c r="C126" s="32">
        <f>LN(B126/B125)</f>
        <v>-2.0690530230836634E-3</v>
      </c>
    </row>
    <row r="127" spans="1:3" x14ac:dyDescent="0.35">
      <c r="A127" s="147">
        <v>45201</v>
      </c>
      <c r="B127" s="38">
        <v>203.44426000000001</v>
      </c>
      <c r="C127" s="32">
        <f>LN(B127/B126)</f>
        <v>4.5758462317305008E-3</v>
      </c>
    </row>
    <row r="128" spans="1:3" x14ac:dyDescent="0.35">
      <c r="A128" s="147">
        <v>45202</v>
      </c>
      <c r="B128" s="38">
        <v>199.56930500000001</v>
      </c>
      <c r="C128" s="32">
        <f>LN(B128/B127)</f>
        <v>-1.9230491242987428E-2</v>
      </c>
    </row>
    <row r="129" spans="1:3" x14ac:dyDescent="0.35">
      <c r="A129" s="147">
        <v>45203</v>
      </c>
      <c r="B129" s="38">
        <v>201.60664399999999</v>
      </c>
      <c r="C129" s="32">
        <f>LN(B129/B128)</f>
        <v>1.0156922516888864E-2</v>
      </c>
    </row>
    <row r="130" spans="1:3" x14ac:dyDescent="0.35">
      <c r="A130" s="147">
        <v>45204</v>
      </c>
      <c r="B130" s="38">
        <v>201.74646000000001</v>
      </c>
      <c r="C130" s="32">
        <f>LN(B130/B129)</f>
        <v>6.9326852434436126E-4</v>
      </c>
    </row>
    <row r="131" spans="1:3" x14ac:dyDescent="0.35">
      <c r="A131" s="147">
        <v>45205</v>
      </c>
      <c r="B131" s="38">
        <v>207.089493</v>
      </c>
      <c r="C131" s="32">
        <f>LN(B131/B130)</f>
        <v>2.6139272641858481E-2</v>
      </c>
    </row>
    <row r="132" spans="1:3" x14ac:dyDescent="0.35">
      <c r="A132" s="147">
        <v>45208</v>
      </c>
      <c r="B132" s="38">
        <v>206.94966099999999</v>
      </c>
      <c r="C132" s="32">
        <f>LN(B132/B131)</f>
        <v>-6.7545305300473093E-4</v>
      </c>
    </row>
    <row r="133" spans="1:3" x14ac:dyDescent="0.35">
      <c r="A133" s="147">
        <v>45209</v>
      </c>
      <c r="B133" s="38">
        <v>206.61012299999999</v>
      </c>
      <c r="C133" s="32">
        <f>LN(B133/B132)</f>
        <v>-1.6420265675058405E-3</v>
      </c>
    </row>
    <row r="134" spans="1:3" x14ac:dyDescent="0.35">
      <c r="A134" s="147">
        <v>45210</v>
      </c>
      <c r="B134" s="38">
        <v>206.58015399999999</v>
      </c>
      <c r="C134" s="32">
        <f>LN(B134/B133)</f>
        <v>-1.4506149694589225E-4</v>
      </c>
    </row>
    <row r="135" spans="1:3" x14ac:dyDescent="0.35">
      <c r="A135" s="147">
        <v>45211</v>
      </c>
      <c r="B135" s="38">
        <v>205.41166699999999</v>
      </c>
      <c r="C135" s="32">
        <f>LN(B135/B134)</f>
        <v>-5.6723948076026478E-3</v>
      </c>
    </row>
    <row r="136" spans="1:3" x14ac:dyDescent="0.35">
      <c r="A136" s="147">
        <v>45212</v>
      </c>
      <c r="B136" s="38">
        <v>204.32309000000001</v>
      </c>
      <c r="C136" s="32">
        <f>LN(B136/B135)</f>
        <v>-5.3135817386989097E-3</v>
      </c>
    </row>
    <row r="137" spans="1:3" x14ac:dyDescent="0.35">
      <c r="A137" s="147">
        <v>45215</v>
      </c>
      <c r="B137" s="38">
        <v>208.25794999999999</v>
      </c>
      <c r="C137" s="32">
        <f>LN(B137/B136)</f>
        <v>1.9074940082586582E-2</v>
      </c>
    </row>
    <row r="138" spans="1:3" x14ac:dyDescent="0.35">
      <c r="A138" s="147">
        <v>45216</v>
      </c>
      <c r="B138" s="38">
        <v>209.56625399999999</v>
      </c>
      <c r="C138" s="32">
        <f>LN(B138/B137)</f>
        <v>6.2624819878884398E-3</v>
      </c>
    </row>
    <row r="139" spans="1:3" x14ac:dyDescent="0.35">
      <c r="A139" s="147">
        <v>45217</v>
      </c>
      <c r="B139" s="38">
        <v>204.56279000000001</v>
      </c>
      <c r="C139" s="32">
        <f>LN(B139/B138)</f>
        <v>-2.4164967656257672E-2</v>
      </c>
    </row>
    <row r="140" spans="1:3" x14ac:dyDescent="0.35">
      <c r="A140" s="147">
        <v>45218</v>
      </c>
      <c r="B140" s="38">
        <v>208.04823300000001</v>
      </c>
      <c r="C140" s="32">
        <f>LN(B140/B139)</f>
        <v>1.689497232216456E-2</v>
      </c>
    </row>
    <row r="141" spans="1:3" x14ac:dyDescent="0.35">
      <c r="A141" s="147">
        <v>45219</v>
      </c>
      <c r="B141" s="38">
        <v>203.46421799999999</v>
      </c>
      <c r="C141" s="32">
        <f>LN(B141/B140)</f>
        <v>-2.227978574380254E-2</v>
      </c>
    </row>
    <row r="142" spans="1:3" x14ac:dyDescent="0.35">
      <c r="A142" s="147">
        <v>45222</v>
      </c>
      <c r="B142" s="38">
        <v>201.736481</v>
      </c>
      <c r="C142" s="32">
        <f>LN(B142/B141)</f>
        <v>-8.5278602676208074E-3</v>
      </c>
    </row>
    <row r="143" spans="1:3" x14ac:dyDescent="0.35">
      <c r="A143" s="147">
        <v>45223</v>
      </c>
      <c r="B143" s="38">
        <v>203.95358300000001</v>
      </c>
      <c r="C143" s="32">
        <f>LN(B143/B142)</f>
        <v>1.0930137409856705E-2</v>
      </c>
    </row>
    <row r="144" spans="1:3" x14ac:dyDescent="0.35">
      <c r="A144" s="147">
        <v>45224</v>
      </c>
      <c r="B144" s="38">
        <v>196.80291700000001</v>
      </c>
      <c r="C144" s="32">
        <f>LN(B144/B143)</f>
        <v>-3.568962697785405E-2</v>
      </c>
    </row>
    <row r="145" spans="1:3" x14ac:dyDescent="0.35">
      <c r="A145" s="147">
        <v>45225</v>
      </c>
      <c r="B145" s="38">
        <v>195.99397300000001</v>
      </c>
      <c r="C145" s="32">
        <f>LN(B145/B144)</f>
        <v>-4.1188979050512846E-3</v>
      </c>
    </row>
    <row r="146" spans="1:3" x14ac:dyDescent="0.35">
      <c r="A146" s="147">
        <v>45226</v>
      </c>
      <c r="B146" s="38">
        <v>196.313568</v>
      </c>
      <c r="C146" s="32">
        <f>LN(B146/B145)</f>
        <v>1.6293088319757022E-3</v>
      </c>
    </row>
    <row r="147" spans="1:3" x14ac:dyDescent="0.35">
      <c r="A147" s="147">
        <v>45229</v>
      </c>
      <c r="B147" s="38">
        <v>199.01004</v>
      </c>
      <c r="C147" s="32">
        <f>LN(B147/B146)</f>
        <v>1.3642058123424438E-2</v>
      </c>
    </row>
    <row r="148" spans="1:3" x14ac:dyDescent="0.35">
      <c r="A148" s="147">
        <v>45230</v>
      </c>
      <c r="B148" s="38">
        <v>200.56800799999999</v>
      </c>
      <c r="C148" s="32">
        <f>LN(B148/B147)</f>
        <v>7.7981055408391127E-3</v>
      </c>
    </row>
    <row r="149" spans="1:3" x14ac:dyDescent="0.35">
      <c r="A149" s="147">
        <v>45231</v>
      </c>
      <c r="B149" s="38">
        <v>203.64398199999999</v>
      </c>
      <c r="C149" s="32">
        <f>LN(B149/B148)</f>
        <v>1.5219901704095496E-2</v>
      </c>
    </row>
    <row r="150" spans="1:3" x14ac:dyDescent="0.35">
      <c r="A150" s="147">
        <v>45232</v>
      </c>
      <c r="B150" s="38">
        <v>207.83850100000001</v>
      </c>
      <c r="C150" s="32">
        <f>LN(B150/B149)</f>
        <v>2.0388057659543896E-2</v>
      </c>
    </row>
    <row r="151" spans="1:3" x14ac:dyDescent="0.35">
      <c r="A151" s="147">
        <v>45233</v>
      </c>
      <c r="B151" s="38">
        <v>207.199341</v>
      </c>
      <c r="C151" s="32">
        <f>LN(B151/B150)</f>
        <v>-3.0800107392652087E-3</v>
      </c>
    </row>
    <row r="152" spans="1:3" x14ac:dyDescent="0.35">
      <c r="A152" s="147">
        <v>45236</v>
      </c>
      <c r="B152" s="38">
        <v>207.14939899999999</v>
      </c>
      <c r="C152" s="32">
        <f>LN(B152/B151)</f>
        <v>-2.410626384039334E-4</v>
      </c>
    </row>
    <row r="153" spans="1:3" x14ac:dyDescent="0.35">
      <c r="A153" s="147">
        <v>45237</v>
      </c>
      <c r="B153" s="38">
        <v>211.56364400000001</v>
      </c>
      <c r="C153" s="32">
        <f>LN(B153/B152)</f>
        <v>2.1085603237562971E-2</v>
      </c>
    </row>
    <row r="154" spans="1:3" x14ac:dyDescent="0.35">
      <c r="A154" s="147">
        <v>45238</v>
      </c>
      <c r="B154" s="38">
        <v>211.19412199999999</v>
      </c>
      <c r="C154" s="32">
        <f>LN(B154/B153)</f>
        <v>-1.7481504720880121E-3</v>
      </c>
    </row>
    <row r="155" spans="1:3" x14ac:dyDescent="0.35">
      <c r="A155" s="147">
        <v>45239</v>
      </c>
      <c r="B155" s="38">
        <v>209.73602299999999</v>
      </c>
      <c r="C155" s="32">
        <f>LN(B155/B154)</f>
        <v>-6.9280133503939866E-3</v>
      </c>
    </row>
    <row r="156" spans="1:3" x14ac:dyDescent="0.35">
      <c r="A156" s="147">
        <v>45240</v>
      </c>
      <c r="B156" s="38">
        <v>213.351303</v>
      </c>
      <c r="C156" s="32">
        <f>LN(B156/B155)</f>
        <v>1.70904102957069E-2</v>
      </c>
    </row>
    <row r="157" spans="1:3" x14ac:dyDescent="0.35">
      <c r="A157" s="147">
        <v>45243</v>
      </c>
      <c r="B157" s="38">
        <v>214.999146</v>
      </c>
      <c r="C157" s="32">
        <f>LN(B157/B156)</f>
        <v>7.6939390760270617E-3</v>
      </c>
    </row>
    <row r="158" spans="1:3" x14ac:dyDescent="0.35">
      <c r="A158" s="147">
        <v>45244</v>
      </c>
      <c r="B158" s="38">
        <v>220.89144899999999</v>
      </c>
      <c r="C158" s="32">
        <f>LN(B158/B157)</f>
        <v>2.7037343826626713E-2</v>
      </c>
    </row>
    <row r="159" spans="1:3" x14ac:dyDescent="0.35">
      <c r="A159" s="147">
        <v>45245</v>
      </c>
      <c r="B159" s="38">
        <v>219.13374300000001</v>
      </c>
      <c r="C159" s="32">
        <f>LN(B159/B158)</f>
        <v>-7.9891578072620768E-3</v>
      </c>
    </row>
    <row r="160" spans="1:3" x14ac:dyDescent="0.35">
      <c r="A160" s="147">
        <v>45246</v>
      </c>
      <c r="B160" s="38">
        <v>221.161102</v>
      </c>
      <c r="C160" s="32">
        <f>LN(B160/B159)</f>
        <v>9.2091622290722003E-3</v>
      </c>
    </row>
    <row r="161" spans="1:3" x14ac:dyDescent="0.35">
      <c r="A161" s="147">
        <v>45247</v>
      </c>
      <c r="B161" s="38">
        <v>220.93141199999999</v>
      </c>
      <c r="C161" s="32">
        <f>LN(B161/B160)</f>
        <v>-1.0391038680517433E-3</v>
      </c>
    </row>
    <row r="162" spans="1:3" x14ac:dyDescent="0.35">
      <c r="A162" s="147">
        <v>45250</v>
      </c>
      <c r="B162" s="38">
        <v>224.83630400000001</v>
      </c>
      <c r="C162" s="32">
        <f>LN(B162/B161)</f>
        <v>1.7520299235462989E-2</v>
      </c>
    </row>
    <row r="163" spans="1:3" x14ac:dyDescent="0.35">
      <c r="A163" s="147">
        <v>45251</v>
      </c>
      <c r="B163" s="38">
        <v>224.02737400000001</v>
      </c>
      <c r="C163" s="32">
        <f>LN(B163/B162)</f>
        <v>-3.6043498968823017E-3</v>
      </c>
    </row>
    <row r="164" spans="1:3" x14ac:dyDescent="0.35">
      <c r="A164" s="147">
        <v>45252</v>
      </c>
      <c r="B164" s="38">
        <v>223.547989</v>
      </c>
      <c r="C164" s="32">
        <f>LN(B164/B163)</f>
        <v>-2.1421428565801858E-3</v>
      </c>
    </row>
    <row r="165" spans="1:3" x14ac:dyDescent="0.35">
      <c r="A165" s="147">
        <v>45254</v>
      </c>
      <c r="B165" s="38">
        <v>224.08727999999999</v>
      </c>
      <c r="C165" s="32">
        <f>LN(B165/B164)</f>
        <v>2.4095119319813389E-3</v>
      </c>
    </row>
    <row r="166" spans="1:3" x14ac:dyDescent="0.35">
      <c r="A166" s="147">
        <v>45257</v>
      </c>
      <c r="B166" s="38">
        <v>224.496735</v>
      </c>
      <c r="C166" s="32">
        <f>LN(B166/B165)</f>
        <v>1.8255448255906062E-3</v>
      </c>
    </row>
    <row r="167" spans="1:3" x14ac:dyDescent="0.35">
      <c r="A167" s="147">
        <v>45258</v>
      </c>
      <c r="B167" s="38">
        <v>224.62657200000001</v>
      </c>
      <c r="C167" s="32">
        <f>LN(B167/B166)</f>
        <v>5.7817976307772195E-4</v>
      </c>
    </row>
    <row r="168" spans="1:3" x14ac:dyDescent="0.35">
      <c r="A168" s="147">
        <v>45259</v>
      </c>
      <c r="B168" s="38">
        <v>230.04949999999999</v>
      </c>
      <c r="C168" s="32">
        <f>LN(B168/B167)</f>
        <v>2.3855159748773391E-2</v>
      </c>
    </row>
    <row r="169" spans="1:3" x14ac:dyDescent="0.35">
      <c r="A169" s="147">
        <v>45260</v>
      </c>
      <c r="B169" s="38">
        <v>251.571381</v>
      </c>
      <c r="C169" s="32">
        <f>LN(B169/B168)</f>
        <v>8.9432267185211897E-2</v>
      </c>
    </row>
    <row r="170" spans="1:3" x14ac:dyDescent="0.35">
      <c r="A170" s="147">
        <v>45261</v>
      </c>
      <c r="B170" s="38">
        <v>259.66082799999998</v>
      </c>
      <c r="C170" s="32">
        <f>LN(B170/B169)</f>
        <v>3.164950136858679E-2</v>
      </c>
    </row>
    <row r="171" spans="1:3" x14ac:dyDescent="0.35">
      <c r="A171" s="147">
        <v>45264</v>
      </c>
      <c r="B171" s="38">
        <v>250.33300800000001</v>
      </c>
      <c r="C171" s="32">
        <f>LN(B171/B170)</f>
        <v>-3.6584208217709781E-2</v>
      </c>
    </row>
    <row r="172" spans="1:3" x14ac:dyDescent="0.35">
      <c r="A172" s="147">
        <v>45265</v>
      </c>
      <c r="B172" s="38">
        <v>250.69253499999999</v>
      </c>
      <c r="C172" s="32">
        <f>LN(B172/B171)</f>
        <v>1.4351646008184445E-3</v>
      </c>
    </row>
    <row r="173" spans="1:3" x14ac:dyDescent="0.35">
      <c r="A173" s="147">
        <v>45266</v>
      </c>
      <c r="B173" s="38">
        <v>248.804993</v>
      </c>
      <c r="C173" s="32">
        <f>LN(B173/B172)</f>
        <v>-7.5577991038340217E-3</v>
      </c>
    </row>
    <row r="174" spans="1:3" x14ac:dyDescent="0.35">
      <c r="A174" s="147">
        <v>45267</v>
      </c>
      <c r="B174" s="38">
        <v>248.52536000000001</v>
      </c>
      <c r="C174" s="32">
        <f>LN(B174/B173)</f>
        <v>-1.1245363480488146E-3</v>
      </c>
    </row>
    <row r="175" spans="1:3" x14ac:dyDescent="0.35">
      <c r="A175" s="147">
        <v>45268</v>
      </c>
      <c r="B175" s="38">
        <v>250.48280299999999</v>
      </c>
      <c r="C175" s="32">
        <f>LN(B175/B174)</f>
        <v>7.8453748261659382E-3</v>
      </c>
    </row>
    <row r="176" spans="1:3" x14ac:dyDescent="0.35">
      <c r="A176" s="147">
        <v>45271</v>
      </c>
      <c r="B176" s="38">
        <v>251.771118</v>
      </c>
      <c r="C176" s="32">
        <f>LN(B176/B175)</f>
        <v>5.1301454171440398E-3</v>
      </c>
    </row>
    <row r="177" spans="1:3" x14ac:dyDescent="0.35">
      <c r="A177" s="147">
        <v>45272</v>
      </c>
      <c r="B177" s="38">
        <v>256.11544800000001</v>
      </c>
      <c r="C177" s="32">
        <f>LN(B177/B176)</f>
        <v>1.7107898686823469E-2</v>
      </c>
    </row>
    <row r="178" spans="1:3" x14ac:dyDescent="0.35">
      <c r="A178" s="147">
        <v>45273</v>
      </c>
      <c r="B178" s="38">
        <v>256.98431399999998</v>
      </c>
      <c r="C178" s="32">
        <f>LN(B178/B177)</f>
        <v>3.386736439334727E-3</v>
      </c>
    </row>
    <row r="179" spans="1:3" x14ac:dyDescent="0.35">
      <c r="A179" s="147">
        <v>45274</v>
      </c>
      <c r="B179" s="38">
        <v>256.87445100000002</v>
      </c>
      <c r="C179" s="32">
        <f>LN(B179/B178)</f>
        <v>-4.2759999111397135E-4</v>
      </c>
    </row>
    <row r="180" spans="1:3" x14ac:dyDescent="0.35">
      <c r="A180" s="147">
        <v>45275</v>
      </c>
      <c r="B180" s="38">
        <v>261.25872800000002</v>
      </c>
      <c r="C180" s="32">
        <f>LN(B180/B179)</f>
        <v>1.6923763311467863E-2</v>
      </c>
    </row>
    <row r="181" spans="1:3" x14ac:dyDescent="0.35">
      <c r="A181" s="147">
        <v>45278</v>
      </c>
      <c r="B181" s="38">
        <v>263.24612400000001</v>
      </c>
      <c r="C181" s="32">
        <f>LN(B181/B180)</f>
        <v>7.5782159255615676E-3</v>
      </c>
    </row>
    <row r="182" spans="1:3" x14ac:dyDescent="0.35">
      <c r="A182" s="147">
        <v>45279</v>
      </c>
      <c r="B182" s="38">
        <v>263.99514799999997</v>
      </c>
      <c r="C182" s="32">
        <f>LN(B182/B181)</f>
        <v>2.8412969305780327E-3</v>
      </c>
    </row>
    <row r="183" spans="1:3" x14ac:dyDescent="0.35">
      <c r="A183" s="147">
        <v>45280</v>
      </c>
      <c r="B183" s="38">
        <v>259.91049199999998</v>
      </c>
      <c r="C183" s="32">
        <f>LN(B183/B182)</f>
        <v>-1.5593413984086278E-2</v>
      </c>
    </row>
    <row r="184" spans="1:3" x14ac:dyDescent="0.35">
      <c r="A184" s="147">
        <v>45281</v>
      </c>
      <c r="B184" s="38">
        <v>266.90136699999999</v>
      </c>
      <c r="C184" s="32">
        <f>LN(B184/B183)</f>
        <v>2.6541867960355892E-2</v>
      </c>
    </row>
    <row r="185" spans="1:3" x14ac:dyDescent="0.35">
      <c r="A185" s="147">
        <v>45282</v>
      </c>
      <c r="B185" s="38">
        <v>265.99252300000001</v>
      </c>
      <c r="C185" s="32">
        <f>LN(B185/B184)</f>
        <v>-3.4109788017380647E-3</v>
      </c>
    </row>
    <row r="186" spans="1:3" x14ac:dyDescent="0.35">
      <c r="A186" s="147">
        <v>45286</v>
      </c>
      <c r="B186" s="38">
        <v>265.87271099999998</v>
      </c>
      <c r="C186" s="32">
        <f>LN(B186/B185)</f>
        <v>-4.5053518962159946E-4</v>
      </c>
    </row>
    <row r="187" spans="1:3" x14ac:dyDescent="0.35">
      <c r="A187" s="147">
        <v>45287</v>
      </c>
      <c r="B187" s="38">
        <v>266.37204000000003</v>
      </c>
      <c r="C187" s="32">
        <f>LN(B187/B186)</f>
        <v>1.8763140286673853E-3</v>
      </c>
    </row>
    <row r="188" spans="1:3" x14ac:dyDescent="0.35">
      <c r="A188" s="147">
        <v>45288</v>
      </c>
      <c r="B188" s="38">
        <v>265.233521</v>
      </c>
      <c r="C188" s="32">
        <f>LN(B188/B187)</f>
        <v>-4.2833289348954808E-3</v>
      </c>
    </row>
    <row r="189" spans="1:3" x14ac:dyDescent="0.35">
      <c r="A189" s="147">
        <v>45289</v>
      </c>
      <c r="B189" s="38">
        <v>262.79672199999999</v>
      </c>
      <c r="C189" s="32">
        <f>LN(B189/B188)</f>
        <v>-9.2298360993394273E-3</v>
      </c>
    </row>
    <row r="190" spans="1:3" x14ac:dyDescent="0.35">
      <c r="A190" s="147">
        <v>45293</v>
      </c>
      <c r="B190" s="38">
        <v>255.79586800000001</v>
      </c>
      <c r="C190" s="32">
        <f>LN(B190/B189)</f>
        <v>-2.7001077399332725E-2</v>
      </c>
    </row>
    <row r="191" spans="1:3" x14ac:dyDescent="0.35">
      <c r="A191" s="147">
        <v>45294</v>
      </c>
      <c r="B191" s="38">
        <v>251.511459</v>
      </c>
      <c r="C191" s="32">
        <f>LN(B191/B190)</f>
        <v>-1.6891184643451285E-2</v>
      </c>
    </row>
    <row r="192" spans="1:3" x14ac:dyDescent="0.35">
      <c r="A192" s="147">
        <v>45295</v>
      </c>
      <c r="B192" s="38">
        <v>250.91224700000001</v>
      </c>
      <c r="C192" s="32">
        <f>LN(B192/B191)</f>
        <v>-2.3852866692002034E-3</v>
      </c>
    </row>
    <row r="193" spans="1:3" x14ac:dyDescent="0.35">
      <c r="A193" s="147">
        <v>45296</v>
      </c>
      <c r="B193" s="38">
        <v>250.79238900000001</v>
      </c>
      <c r="C193" s="32">
        <f>LN(B193/B192)</f>
        <v>-4.778030485660603E-4</v>
      </c>
    </row>
    <row r="194" spans="1:3" x14ac:dyDescent="0.35">
      <c r="A194" s="147">
        <v>45299</v>
      </c>
      <c r="B194" s="38">
        <v>260.52966300000003</v>
      </c>
      <c r="C194" s="32">
        <f>LN(B194/B193)</f>
        <v>3.8091262784212897E-2</v>
      </c>
    </row>
    <row r="195" spans="1:3" x14ac:dyDescent="0.35">
      <c r="A195" s="147">
        <v>45300</v>
      </c>
      <c r="B195" s="38">
        <v>260.999054</v>
      </c>
      <c r="C195" s="32">
        <f>LN(B195/B194)</f>
        <v>1.8000586025017E-3</v>
      </c>
    </row>
    <row r="196" spans="1:3" x14ac:dyDescent="0.35">
      <c r="A196" s="147">
        <v>45301</v>
      </c>
      <c r="B196" s="38">
        <v>263.78543100000002</v>
      </c>
      <c r="C196" s="32">
        <f>LN(B196/B195)</f>
        <v>1.0619228518036756E-2</v>
      </c>
    </row>
    <row r="197" spans="1:3" x14ac:dyDescent="0.35">
      <c r="A197" s="147">
        <v>45302</v>
      </c>
      <c r="B197" s="38">
        <v>271.02596999999997</v>
      </c>
      <c r="C197" s="32">
        <f>LN(B197/B196)</f>
        <v>2.7078635233488926E-2</v>
      </c>
    </row>
    <row r="198" spans="1:3" x14ac:dyDescent="0.35">
      <c r="A198" s="147">
        <v>45303</v>
      </c>
      <c r="B198" s="38">
        <v>271.57525600000002</v>
      </c>
      <c r="C198" s="32">
        <f>LN(B198/B197)</f>
        <v>2.0246404221531912E-3</v>
      </c>
    </row>
    <row r="199" spans="1:3" x14ac:dyDescent="0.35">
      <c r="A199" s="147">
        <v>45307</v>
      </c>
      <c r="B199" s="38">
        <v>268.83883700000001</v>
      </c>
      <c r="C199" s="32">
        <f>LN(B199/B198)</f>
        <v>-1.0127205869478318E-2</v>
      </c>
    </row>
    <row r="200" spans="1:3" x14ac:dyDescent="0.35">
      <c r="A200" s="147">
        <v>45308</v>
      </c>
      <c r="B200" s="38">
        <v>271.08587599999998</v>
      </c>
      <c r="C200" s="32">
        <f>LN(B200/B199)</f>
        <v>8.323575191664526E-3</v>
      </c>
    </row>
    <row r="201" spans="1:3" x14ac:dyDescent="0.35">
      <c r="A201" s="147">
        <v>45309</v>
      </c>
      <c r="B201" s="38">
        <v>274.10192899999998</v>
      </c>
      <c r="C201" s="32">
        <f>LN(B201/B200)</f>
        <v>1.1064384570586233E-2</v>
      </c>
    </row>
    <row r="202" spans="1:3" x14ac:dyDescent="0.35">
      <c r="A202" s="147">
        <v>45310</v>
      </c>
      <c r="B202" s="38">
        <v>280.51357999999999</v>
      </c>
      <c r="C202" s="32">
        <f>LN(B202/B201)</f>
        <v>2.3122096476587219E-2</v>
      </c>
    </row>
    <row r="203" spans="1:3" x14ac:dyDescent="0.35">
      <c r="A203" s="147">
        <v>45313</v>
      </c>
      <c r="B203" s="38">
        <v>279.934326</v>
      </c>
      <c r="C203" s="32">
        <f>LN(B203/B202)</f>
        <v>-2.067111679993652E-3</v>
      </c>
    </row>
    <row r="204" spans="1:3" x14ac:dyDescent="0.35">
      <c r="A204" s="147">
        <v>45314</v>
      </c>
      <c r="B204" s="38">
        <v>276.40893599999998</v>
      </c>
      <c r="C204" s="32">
        <f>LN(B204/B203)</f>
        <v>-1.2673604330598786E-2</v>
      </c>
    </row>
    <row r="205" spans="1:3" x14ac:dyDescent="0.35">
      <c r="A205" s="147">
        <v>45315</v>
      </c>
      <c r="B205" s="38">
        <v>276.518799</v>
      </c>
      <c r="C205" s="32">
        <f>LN(B205/B204)</f>
        <v>3.9738647382480329E-4</v>
      </c>
    </row>
    <row r="206" spans="1:3" x14ac:dyDescent="0.35">
      <c r="A206" s="147">
        <v>45316</v>
      </c>
      <c r="B206" s="38">
        <v>278.66598499999998</v>
      </c>
      <c r="C206" s="32">
        <f>LN(B206/B205)</f>
        <v>7.7350704400287141E-3</v>
      </c>
    </row>
    <row r="207" spans="1:3" x14ac:dyDescent="0.35">
      <c r="A207" s="147">
        <v>45317</v>
      </c>
      <c r="B207" s="38">
        <v>279.57479899999998</v>
      </c>
      <c r="C207" s="32">
        <f>LN(B207/B206)</f>
        <v>3.255995724238625E-3</v>
      </c>
    </row>
    <row r="208" spans="1:3" x14ac:dyDescent="0.35">
      <c r="A208" s="147">
        <v>45320</v>
      </c>
      <c r="B208" s="38">
        <v>287.484467</v>
      </c>
      <c r="C208" s="32">
        <f>LN(B208/B207)</f>
        <v>2.7898956986172924E-2</v>
      </c>
    </row>
    <row r="209" spans="1:3" x14ac:dyDescent="0.35">
      <c r="A209" s="147">
        <v>45321</v>
      </c>
      <c r="B209" s="38">
        <v>287.354645</v>
      </c>
      <c r="C209" s="32">
        <f>LN(B209/B208)</f>
        <v>-4.5168117303455012E-4</v>
      </c>
    </row>
    <row r="210" spans="1:3" x14ac:dyDescent="0.35">
      <c r="A210" s="147">
        <v>45322</v>
      </c>
      <c r="B210" s="38">
        <v>280.723297</v>
      </c>
      <c r="C210" s="32">
        <f>LN(B210/B209)</f>
        <v>-2.3347673773650011E-2</v>
      </c>
    </row>
    <row r="211" spans="1:3" x14ac:dyDescent="0.35">
      <c r="A211" s="147">
        <v>45323</v>
      </c>
      <c r="B211" s="38">
        <v>283.42974900000002</v>
      </c>
      <c r="C211" s="32">
        <f>LN(B211/B210)</f>
        <v>9.5948175136990992E-3</v>
      </c>
    </row>
    <row r="212" spans="1:3" x14ac:dyDescent="0.35">
      <c r="A212" s="147">
        <v>45324</v>
      </c>
      <c r="B212" s="38">
        <v>285.28735399999999</v>
      </c>
      <c r="C212" s="32">
        <f>LN(B212/B211)</f>
        <v>6.5326384466393881E-3</v>
      </c>
    </row>
    <row r="213" spans="1:3" x14ac:dyDescent="0.35">
      <c r="A213" s="147">
        <v>45327</v>
      </c>
      <c r="B213" s="38">
        <v>287.73413099999999</v>
      </c>
      <c r="C213" s="32">
        <f>LN(B213/B212)</f>
        <v>8.5399655493734825E-3</v>
      </c>
    </row>
    <row r="214" spans="1:3" x14ac:dyDescent="0.35">
      <c r="A214" s="147">
        <v>45328</v>
      </c>
      <c r="B214" s="38">
        <v>285.45709199999999</v>
      </c>
      <c r="C214" s="32">
        <f>LN(B214/B213)</f>
        <v>-7.9451704315452627E-3</v>
      </c>
    </row>
    <row r="215" spans="1:3" x14ac:dyDescent="0.35">
      <c r="A215" s="147">
        <v>45329</v>
      </c>
      <c r="B215" s="38">
        <v>288.46319599999998</v>
      </c>
      <c r="C215" s="32">
        <f>LN(B215/B214)</f>
        <v>1.0475780536499408E-2</v>
      </c>
    </row>
    <row r="216" spans="1:3" x14ac:dyDescent="0.35">
      <c r="A216" s="147">
        <v>45330</v>
      </c>
      <c r="B216" s="38">
        <v>291.56915300000003</v>
      </c>
      <c r="C216" s="32">
        <f>LN(B216/B215)</f>
        <v>1.070970159673776E-2</v>
      </c>
    </row>
    <row r="217" spans="1:3" x14ac:dyDescent="0.35">
      <c r="A217" s="147">
        <v>45331</v>
      </c>
      <c r="B217" s="38">
        <v>290.91995200000002</v>
      </c>
      <c r="C217" s="32">
        <f>LN(B217/B216)</f>
        <v>-2.2290589239682096E-3</v>
      </c>
    </row>
    <row r="218" spans="1:3" x14ac:dyDescent="0.35">
      <c r="A218" s="147">
        <v>45334</v>
      </c>
      <c r="B218" s="38">
        <v>286.94519000000003</v>
      </c>
      <c r="C218" s="32">
        <f>LN(B218/B217)</f>
        <v>-1.3756928380812392E-2</v>
      </c>
    </row>
    <row r="219" spans="1:3" x14ac:dyDescent="0.35">
      <c r="A219" s="147">
        <v>45335</v>
      </c>
      <c r="B219" s="38">
        <v>280.78320300000001</v>
      </c>
      <c r="C219" s="32">
        <f>LN(B219/B218)</f>
        <v>-2.1708369925303908E-2</v>
      </c>
    </row>
    <row r="220" spans="1:3" x14ac:dyDescent="0.35">
      <c r="A220" s="147">
        <v>45336</v>
      </c>
      <c r="B220" s="38">
        <v>288.77276599999999</v>
      </c>
      <c r="C220" s="32">
        <f>LN(B220/B219)</f>
        <v>2.8057250031680428E-2</v>
      </c>
    </row>
    <row r="221" spans="1:3" x14ac:dyDescent="0.35">
      <c r="A221" s="147">
        <v>45337</v>
      </c>
      <c r="B221" s="38">
        <v>291.55914300000001</v>
      </c>
      <c r="C221" s="32">
        <f>LN(B221/B220)</f>
        <v>9.6027751309340961E-3</v>
      </c>
    </row>
    <row r="222" spans="1:3" x14ac:dyDescent="0.35">
      <c r="A222" s="147">
        <v>45338</v>
      </c>
      <c r="B222" s="38">
        <v>289.34204099999999</v>
      </c>
      <c r="C222" s="32">
        <f>LN(B222/B221)</f>
        <v>-7.6333559875157208E-3</v>
      </c>
    </row>
    <row r="223" spans="1:3" x14ac:dyDescent="0.35">
      <c r="A223" s="147">
        <v>45342</v>
      </c>
      <c r="B223" s="38">
        <v>286.01638800000001</v>
      </c>
      <c r="C223" s="32">
        <f>LN(B223/B222)</f>
        <v>-1.1560411283965193E-2</v>
      </c>
    </row>
    <row r="224" spans="1:3" x14ac:dyDescent="0.35">
      <c r="A224" s="147">
        <v>45343</v>
      </c>
      <c r="B224" s="38">
        <v>283.18008400000002</v>
      </c>
      <c r="C224" s="32">
        <f>LN(B224/B223)</f>
        <v>-9.9660753896320484E-3</v>
      </c>
    </row>
    <row r="225" spans="1:3" x14ac:dyDescent="0.35">
      <c r="A225" s="147">
        <v>45344</v>
      </c>
      <c r="B225" s="38">
        <v>293.266907</v>
      </c>
      <c r="C225" s="32">
        <f>LN(B225/B224)</f>
        <v>3.5000105262707928E-2</v>
      </c>
    </row>
    <row r="226" spans="1:3" x14ac:dyDescent="0.35">
      <c r="A226" s="147">
        <v>45345</v>
      </c>
      <c r="B226" s="38">
        <v>292.41799900000001</v>
      </c>
      <c r="C226" s="32">
        <f>LN(B226/B225)</f>
        <v>-2.8988576819302149E-3</v>
      </c>
    </row>
    <row r="227" spans="1:3" x14ac:dyDescent="0.35">
      <c r="A227" s="147">
        <v>45348</v>
      </c>
      <c r="B227" s="38">
        <v>299.99813799999998</v>
      </c>
      <c r="C227" s="32">
        <f>LN(B227/B226)</f>
        <v>2.5591985901596316E-2</v>
      </c>
    </row>
    <row r="228" spans="1:3" x14ac:dyDescent="0.35">
      <c r="A228" s="147">
        <v>45349</v>
      </c>
      <c r="B228" s="38">
        <v>299.109283</v>
      </c>
      <c r="C228" s="32">
        <f>LN(B228/B227)</f>
        <v>-2.9672663733296633E-3</v>
      </c>
    </row>
    <row r="229" spans="1:3" x14ac:dyDescent="0.35">
      <c r="A229" s="147">
        <v>45350</v>
      </c>
      <c r="B229" s="38">
        <v>299.37890599999997</v>
      </c>
      <c r="C229" s="32">
        <f>LN(B229/B228)</f>
        <v>9.0101366475091912E-4</v>
      </c>
    </row>
    <row r="230" spans="1:3" x14ac:dyDescent="0.35">
      <c r="A230" s="147">
        <v>45351</v>
      </c>
      <c r="B230" s="38">
        <v>308.417145</v>
      </c>
      <c r="C230" s="32">
        <f>LN(B230/B229)</f>
        <v>2.9743218267439142E-2</v>
      </c>
    </row>
    <row r="231" spans="1:3" x14ac:dyDescent="0.35">
      <c r="A231" s="147">
        <v>45352</v>
      </c>
      <c r="B231" s="38">
        <v>316.46661399999999</v>
      </c>
      <c r="C231" s="32">
        <f>LN(B231/B230)</f>
        <v>2.5764517499063177E-2</v>
      </c>
    </row>
    <row r="232" spans="1:3" x14ac:dyDescent="0.35">
      <c r="A232" s="147">
        <v>45355</v>
      </c>
      <c r="B232" s="38">
        <v>314.22955300000001</v>
      </c>
      <c r="C232" s="32">
        <f>LN(B232/B231)</f>
        <v>-7.0939717049564978E-3</v>
      </c>
    </row>
    <row r="233" spans="1:3" x14ac:dyDescent="0.35">
      <c r="A233" s="147">
        <v>45356</v>
      </c>
      <c r="B233" s="38">
        <v>298.36025999999998</v>
      </c>
      <c r="C233" s="32">
        <f>LN(B233/B232)</f>
        <v>-5.1822096806170788E-2</v>
      </c>
    </row>
    <row r="234" spans="1:3" x14ac:dyDescent="0.35">
      <c r="A234" s="147">
        <v>45357</v>
      </c>
      <c r="B234" s="38">
        <v>303.37368800000002</v>
      </c>
      <c r="C234" s="32">
        <f>LN(B234/B233)</f>
        <v>1.6663656839669003E-2</v>
      </c>
    </row>
    <row r="235" spans="1:3" x14ac:dyDescent="0.35">
      <c r="A235" s="147">
        <v>45358</v>
      </c>
      <c r="B235" s="38">
        <v>302.02548200000001</v>
      </c>
      <c r="C235" s="32">
        <f>LN(B235/B234)</f>
        <v>-4.4539480580046073E-3</v>
      </c>
    </row>
    <row r="236" spans="1:3" x14ac:dyDescent="0.35">
      <c r="A236" s="147">
        <v>45359</v>
      </c>
      <c r="B236" s="38">
        <v>304.88174400000003</v>
      </c>
      <c r="C236" s="32">
        <f>LN(B236/B235)</f>
        <v>9.4125855339004492E-3</v>
      </c>
    </row>
    <row r="237" spans="1:3" x14ac:dyDescent="0.35">
      <c r="A237" s="147">
        <v>45362</v>
      </c>
      <c r="B237" s="38">
        <v>305.60079999999999</v>
      </c>
      <c r="C237" s="32">
        <f>LN(B237/B236)</f>
        <v>2.3556982573519013E-3</v>
      </c>
    </row>
    <row r="238" spans="1:3" x14ac:dyDescent="0.35">
      <c r="A238" s="147">
        <v>45363</v>
      </c>
      <c r="B238" s="38">
        <v>306.22000100000002</v>
      </c>
      <c r="C238" s="32">
        <f>LN(B238/B237)</f>
        <v>2.0241260525891759E-3</v>
      </c>
    </row>
    <row r="239" spans="1:3" x14ac:dyDescent="0.35">
      <c r="A239" s="147">
        <v>45364</v>
      </c>
      <c r="B239" s="38">
        <v>304.67999300000002</v>
      </c>
      <c r="C239" s="32">
        <f>LN(B239/B238)</f>
        <v>-5.0417786129124363E-3</v>
      </c>
    </row>
    <row r="240" spans="1:3" x14ac:dyDescent="0.35">
      <c r="A240" s="147">
        <v>45365</v>
      </c>
      <c r="B240" s="38">
        <v>303.32000699999998</v>
      </c>
      <c r="C240" s="32">
        <f>LN(B240/B239)</f>
        <v>-4.4736456189907164E-3</v>
      </c>
    </row>
    <row r="241" spans="1:3" x14ac:dyDescent="0.35">
      <c r="A241" s="147">
        <v>45366</v>
      </c>
      <c r="B241" s="38">
        <v>294.32998700000002</v>
      </c>
      <c r="C241" s="32">
        <f>LN(B241/B240)</f>
        <v>-3.0086834235374383E-2</v>
      </c>
    </row>
    <row r="242" spans="1:3" x14ac:dyDescent="0.35">
      <c r="A242" s="147">
        <v>45369</v>
      </c>
      <c r="B242" s="38">
        <v>300.51001000000002</v>
      </c>
      <c r="C242" s="32">
        <f>LN(B242/B241)</f>
        <v>2.0779521893247225E-2</v>
      </c>
    </row>
    <row r="243" spans="1:3" x14ac:dyDescent="0.35">
      <c r="A243" s="147">
        <v>45370</v>
      </c>
      <c r="B243" s="38">
        <v>301.45001200000002</v>
      </c>
      <c r="C243" s="32">
        <f>LN(B243/B242)</f>
        <v>3.123140174465619E-3</v>
      </c>
    </row>
    <row r="244" spans="1:3" x14ac:dyDescent="0.35">
      <c r="A244" s="147">
        <v>45371</v>
      </c>
      <c r="B244" s="38">
        <v>306.07998700000002</v>
      </c>
      <c r="C244" s="32">
        <f>LN(B244/B243)</f>
        <v>1.5242258476375333E-2</v>
      </c>
    </row>
    <row r="245" spans="1:3" x14ac:dyDescent="0.35">
      <c r="A245" s="147">
        <v>45372</v>
      </c>
      <c r="B245" s="38">
        <v>308.39001500000001</v>
      </c>
      <c r="C245" s="32">
        <f>LN(B245/B244)</f>
        <v>7.5188011622512362E-3</v>
      </c>
    </row>
    <row r="246" spans="1:3" x14ac:dyDescent="0.35">
      <c r="A246" s="147">
        <v>45373</v>
      </c>
      <c r="B246" s="38">
        <v>307.76998900000001</v>
      </c>
      <c r="C246" s="32">
        <f>LN(B246/B245)</f>
        <v>-2.0125493548818802E-3</v>
      </c>
    </row>
    <row r="247" spans="1:3" x14ac:dyDescent="0.35">
      <c r="A247" s="147">
        <v>45376</v>
      </c>
      <c r="B247" s="38">
        <v>306.05999800000001</v>
      </c>
      <c r="C247" s="32">
        <f>LN(B247/B246)</f>
        <v>-5.5715603985312251E-3</v>
      </c>
    </row>
    <row r="248" spans="1:3" x14ac:dyDescent="0.35">
      <c r="A248" s="147">
        <v>45377</v>
      </c>
      <c r="B248" s="38">
        <v>305.82998700000002</v>
      </c>
      <c r="C248" s="32">
        <f>LN(B248/B247)</f>
        <v>-7.5180511684211349E-4</v>
      </c>
    </row>
    <row r="249" spans="1:3" x14ac:dyDescent="0.35">
      <c r="A249" s="147">
        <v>45378</v>
      </c>
      <c r="B249" s="38">
        <v>301.38000499999998</v>
      </c>
      <c r="C249" s="32">
        <f>LN(B249/B248)</f>
        <v>-1.4657405931022497E-2</v>
      </c>
    </row>
    <row r="250" spans="1:3" ht="15" thickBot="1" x14ac:dyDescent="0.4">
      <c r="A250" s="148">
        <v>45379</v>
      </c>
      <c r="B250" s="160">
        <v>301.17999300000002</v>
      </c>
      <c r="C250" s="149">
        <f>LN(B250/B249)</f>
        <v>-6.6387416360111763E-4</v>
      </c>
    </row>
    <row r="251" spans="1:3" x14ac:dyDescent="0.35">
      <c r="A251" s="34"/>
      <c r="B251" s="159"/>
      <c r="C251" s="34"/>
    </row>
  </sheetData>
  <autoFilter ref="A1:C1" xr:uid="{D80861B5-E1E6-4D98-8328-686ACF6F013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3491-B86F-4942-ADA1-DE1523458ABC}">
  <dimension ref="B1:D39"/>
  <sheetViews>
    <sheetView workbookViewId="0">
      <selection activeCell="F1" sqref="F1"/>
    </sheetView>
  </sheetViews>
  <sheetFormatPr defaultRowHeight="14.5" x14ac:dyDescent="0.35"/>
  <cols>
    <col min="2" max="2" width="30.36328125" bestFit="1" customWidth="1"/>
    <col min="3" max="3" width="35.81640625" bestFit="1" customWidth="1"/>
    <col min="4" max="4" width="10.90625" bestFit="1" customWidth="1"/>
  </cols>
  <sheetData>
    <row r="1" spans="2:4" ht="15" thickBot="1" x14ac:dyDescent="0.4">
      <c r="B1" s="64" t="s">
        <v>147</v>
      </c>
      <c r="C1" s="65"/>
      <c r="D1" s="66"/>
    </row>
    <row r="2" spans="2:4" ht="15" thickBot="1" x14ac:dyDescent="0.4">
      <c r="B2" s="75" t="s">
        <v>128</v>
      </c>
      <c r="C2" s="76"/>
      <c r="D2" s="31">
        <v>45322</v>
      </c>
    </row>
    <row r="3" spans="2:4" x14ac:dyDescent="0.35">
      <c r="B3" s="77" t="s">
        <v>148</v>
      </c>
      <c r="C3" s="78"/>
      <c r="D3" s="22"/>
    </row>
    <row r="4" spans="2:4" x14ac:dyDescent="0.35">
      <c r="B4" s="79" t="s">
        <v>12</v>
      </c>
      <c r="C4" s="80"/>
      <c r="D4" s="32"/>
    </row>
    <row r="5" spans="2:4" x14ac:dyDescent="0.35">
      <c r="B5" s="79" t="s">
        <v>149</v>
      </c>
      <c r="C5" s="80"/>
      <c r="D5" s="32"/>
    </row>
    <row r="6" spans="2:4" x14ac:dyDescent="0.35">
      <c r="B6" s="4"/>
      <c r="C6" s="1" t="s">
        <v>13</v>
      </c>
      <c r="D6" s="20">
        <v>8472000</v>
      </c>
    </row>
    <row r="7" spans="2:4" x14ac:dyDescent="0.35">
      <c r="B7" s="4"/>
      <c r="C7" s="1" t="s">
        <v>14</v>
      </c>
      <c r="D7" s="20">
        <v>5722000</v>
      </c>
    </row>
    <row r="8" spans="2:4" x14ac:dyDescent="0.35">
      <c r="B8" s="4"/>
      <c r="C8" s="23" t="s">
        <v>150</v>
      </c>
      <c r="D8" s="24">
        <v>14194000</v>
      </c>
    </row>
    <row r="9" spans="2:4" x14ac:dyDescent="0.35">
      <c r="B9" s="4"/>
      <c r="C9" s="1" t="s">
        <v>151</v>
      </c>
      <c r="D9" s="20">
        <v>11414000</v>
      </c>
    </row>
    <row r="10" spans="2:4" x14ac:dyDescent="0.35">
      <c r="B10" s="4"/>
      <c r="C10" s="1" t="s">
        <v>16</v>
      </c>
      <c r="D10" s="20">
        <v>1561000</v>
      </c>
    </row>
    <row r="11" spans="2:4" ht="15" thickBot="1" x14ac:dyDescent="0.4">
      <c r="B11" s="25"/>
      <c r="C11" s="26" t="s">
        <v>152</v>
      </c>
      <c r="D11" s="27">
        <v>29074000</v>
      </c>
    </row>
    <row r="12" spans="2:4" x14ac:dyDescent="0.35">
      <c r="B12" s="33" t="s">
        <v>153</v>
      </c>
      <c r="C12" s="34"/>
      <c r="D12" s="28"/>
    </row>
    <row r="13" spans="2:4" x14ac:dyDescent="0.35">
      <c r="B13" s="10" t="s">
        <v>154</v>
      </c>
      <c r="C13" s="1"/>
      <c r="D13" s="20"/>
    </row>
    <row r="14" spans="2:4" x14ac:dyDescent="0.35">
      <c r="B14" s="4"/>
      <c r="C14" s="1" t="s">
        <v>155</v>
      </c>
      <c r="D14" s="20">
        <v>9207000</v>
      </c>
    </row>
    <row r="15" spans="2:4" x14ac:dyDescent="0.35">
      <c r="B15" s="4"/>
      <c r="C15" s="1" t="s">
        <v>18</v>
      </c>
      <c r="D15" s="20">
        <v>-3152000</v>
      </c>
    </row>
    <row r="16" spans="2:4" x14ac:dyDescent="0.35">
      <c r="B16" s="4"/>
      <c r="C16" s="1" t="s">
        <v>156</v>
      </c>
      <c r="D16" s="20">
        <v>6055000</v>
      </c>
    </row>
    <row r="17" spans="2:4" x14ac:dyDescent="0.35">
      <c r="B17" s="4"/>
      <c r="C17" s="1" t="s">
        <v>157</v>
      </c>
      <c r="D17" s="20">
        <v>4848000</v>
      </c>
    </row>
    <row r="18" spans="2:4" x14ac:dyDescent="0.35">
      <c r="B18" s="4"/>
      <c r="C18" s="1" t="s">
        <v>19</v>
      </c>
      <c r="D18" s="20">
        <v>48620000</v>
      </c>
    </row>
    <row r="19" spans="2:4" x14ac:dyDescent="0.35">
      <c r="B19" s="4"/>
      <c r="C19" s="1" t="s">
        <v>158</v>
      </c>
      <c r="D19" s="20">
        <v>5278000</v>
      </c>
    </row>
    <row r="20" spans="2:4" x14ac:dyDescent="0.35">
      <c r="B20" s="4"/>
      <c r="C20" s="23" t="s">
        <v>17</v>
      </c>
      <c r="D20" s="24">
        <v>70749000</v>
      </c>
    </row>
    <row r="21" spans="2:4" ht="15" thickBot="1" x14ac:dyDescent="0.4">
      <c r="B21" s="25"/>
      <c r="C21" s="26" t="s">
        <v>11</v>
      </c>
      <c r="D21" s="27">
        <v>99823000</v>
      </c>
    </row>
    <row r="22" spans="2:4" x14ac:dyDescent="0.35">
      <c r="B22" s="33" t="s">
        <v>159</v>
      </c>
      <c r="C22" s="34"/>
      <c r="D22" s="28"/>
    </row>
    <row r="23" spans="2:4" x14ac:dyDescent="0.35">
      <c r="B23" s="10" t="s">
        <v>160</v>
      </c>
      <c r="C23" s="1"/>
      <c r="D23" s="20"/>
    </row>
    <row r="24" spans="2:4" x14ac:dyDescent="0.35">
      <c r="B24" s="10" t="s">
        <v>20</v>
      </c>
      <c r="C24" s="1"/>
      <c r="D24" s="20"/>
    </row>
    <row r="25" spans="2:4" x14ac:dyDescent="0.35">
      <c r="B25" s="4"/>
      <c r="C25" s="1" t="s">
        <v>22</v>
      </c>
      <c r="D25" s="20">
        <v>999000</v>
      </c>
    </row>
    <row r="26" spans="2:4" x14ac:dyDescent="0.35">
      <c r="B26" s="4"/>
      <c r="C26" s="1" t="s">
        <v>21</v>
      </c>
      <c r="D26" s="20" t="s">
        <v>4</v>
      </c>
    </row>
    <row r="27" spans="2:4" x14ac:dyDescent="0.35">
      <c r="B27" s="4"/>
      <c r="C27" s="1" t="s">
        <v>161</v>
      </c>
      <c r="D27" s="20">
        <v>19003000</v>
      </c>
    </row>
    <row r="28" spans="2:4" ht="15" thickBot="1" x14ac:dyDescent="0.4">
      <c r="B28" s="25"/>
      <c r="C28" s="26" t="s">
        <v>162</v>
      </c>
      <c r="D28" s="27">
        <v>26631000</v>
      </c>
    </row>
    <row r="29" spans="2:4" x14ac:dyDescent="0.35">
      <c r="B29" s="33" t="s">
        <v>163</v>
      </c>
      <c r="C29" s="34"/>
      <c r="D29" s="28"/>
    </row>
    <row r="30" spans="2:4" x14ac:dyDescent="0.35">
      <c r="B30" s="4"/>
      <c r="C30" s="1" t="s">
        <v>23</v>
      </c>
      <c r="D30" s="20">
        <v>9419000</v>
      </c>
    </row>
    <row r="31" spans="2:4" x14ac:dyDescent="0.35">
      <c r="B31" s="4"/>
      <c r="C31" s="1" t="s">
        <v>164</v>
      </c>
      <c r="D31" s="20">
        <v>2283000</v>
      </c>
    </row>
    <row r="32" spans="2:4" x14ac:dyDescent="0.35">
      <c r="B32" s="4"/>
      <c r="C32" s="23" t="s">
        <v>165</v>
      </c>
      <c r="D32" s="24">
        <v>14599000</v>
      </c>
    </row>
    <row r="33" spans="2:4" ht="15" thickBot="1" x14ac:dyDescent="0.4">
      <c r="B33" s="25"/>
      <c r="C33" s="26" t="s">
        <v>166</v>
      </c>
      <c r="D33" s="27">
        <v>40490000</v>
      </c>
    </row>
    <row r="34" spans="2:4" x14ac:dyDescent="0.35">
      <c r="B34" s="33" t="s">
        <v>24</v>
      </c>
      <c r="C34" s="34"/>
      <c r="D34" s="28"/>
    </row>
    <row r="35" spans="2:4" x14ac:dyDescent="0.35">
      <c r="B35" s="4"/>
      <c r="C35" s="1" t="s">
        <v>25</v>
      </c>
      <c r="D35" s="20">
        <v>1000</v>
      </c>
    </row>
    <row r="36" spans="2:4" x14ac:dyDescent="0.35">
      <c r="B36" s="4"/>
      <c r="C36" s="1" t="s">
        <v>26</v>
      </c>
      <c r="D36" s="20">
        <v>7585000</v>
      </c>
    </row>
    <row r="37" spans="2:4" x14ac:dyDescent="0.35">
      <c r="B37" s="4"/>
      <c r="C37" s="1" t="s">
        <v>167</v>
      </c>
      <c r="D37" s="20">
        <v>-274000</v>
      </c>
    </row>
    <row r="38" spans="2:4" x14ac:dyDescent="0.35">
      <c r="B38" s="4"/>
      <c r="C38" s="23" t="s">
        <v>168</v>
      </c>
      <c r="D38" s="24">
        <v>58359000</v>
      </c>
    </row>
    <row r="39" spans="2:4" ht="15" thickBot="1" x14ac:dyDescent="0.4">
      <c r="B39" s="25"/>
      <c r="C39" s="26" t="s">
        <v>169</v>
      </c>
      <c r="D39" s="27">
        <v>98849000</v>
      </c>
    </row>
  </sheetData>
  <mergeCells count="5">
    <mergeCell ref="B1:D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E94E-31BB-47E2-8D29-6CEA77E55CF5}">
  <dimension ref="B1:D31"/>
  <sheetViews>
    <sheetView workbookViewId="0">
      <selection activeCell="F1" sqref="F1"/>
    </sheetView>
  </sheetViews>
  <sheetFormatPr defaultRowHeight="14.5" x14ac:dyDescent="0.35"/>
  <cols>
    <col min="3" max="3" width="47.7265625" bestFit="1" customWidth="1"/>
    <col min="4" max="4" width="10.90625" bestFit="1" customWidth="1"/>
  </cols>
  <sheetData>
    <row r="1" spans="2:4" ht="15" thickBot="1" x14ac:dyDescent="0.4">
      <c r="B1" s="64" t="s">
        <v>127</v>
      </c>
      <c r="C1" s="65"/>
      <c r="D1" s="66"/>
    </row>
    <row r="2" spans="2:4" ht="15" thickBot="1" x14ac:dyDescent="0.4">
      <c r="B2" s="67" t="s">
        <v>128</v>
      </c>
      <c r="C2" s="68"/>
      <c r="D2" s="21">
        <v>45322</v>
      </c>
    </row>
    <row r="3" spans="2:4" x14ac:dyDescent="0.35">
      <c r="B3" s="77" t="s">
        <v>129</v>
      </c>
      <c r="C3" s="78"/>
      <c r="D3" s="22"/>
    </row>
    <row r="4" spans="2:4" x14ac:dyDescent="0.35">
      <c r="B4" s="4"/>
      <c r="C4" s="23" t="s">
        <v>6</v>
      </c>
      <c r="D4" s="24">
        <v>4136000</v>
      </c>
    </row>
    <row r="5" spans="2:4" x14ac:dyDescent="0.35">
      <c r="B5" s="4"/>
      <c r="C5" s="1" t="s">
        <v>5</v>
      </c>
      <c r="D5" s="20">
        <v>3959000</v>
      </c>
    </row>
    <row r="6" spans="2:4" x14ac:dyDescent="0.35">
      <c r="B6" s="4"/>
      <c r="C6" s="1" t="s">
        <v>130</v>
      </c>
      <c r="D6" s="20" t="s">
        <v>4</v>
      </c>
    </row>
    <row r="7" spans="2:4" x14ac:dyDescent="0.35">
      <c r="B7" s="4"/>
      <c r="C7" s="1" t="s">
        <v>108</v>
      </c>
      <c r="D7" s="20">
        <v>2787000</v>
      </c>
    </row>
    <row r="8" spans="2:4" x14ac:dyDescent="0.35">
      <c r="B8" s="4"/>
      <c r="C8" s="1" t="s">
        <v>110</v>
      </c>
      <c r="D8" s="20">
        <v>-2850000</v>
      </c>
    </row>
    <row r="9" spans="2:4" x14ac:dyDescent="0.35">
      <c r="B9" s="4"/>
      <c r="C9" s="1" t="s">
        <v>15</v>
      </c>
      <c r="D9" s="20">
        <v>-659000</v>
      </c>
    </row>
    <row r="10" spans="2:4" x14ac:dyDescent="0.35">
      <c r="B10" s="4"/>
      <c r="C10" s="1" t="s">
        <v>21</v>
      </c>
      <c r="D10" s="20">
        <v>-478000</v>
      </c>
    </row>
    <row r="11" spans="2:4" x14ac:dyDescent="0.35">
      <c r="B11" s="4"/>
      <c r="C11" s="1" t="s">
        <v>131</v>
      </c>
      <c r="D11" s="20">
        <v>9498000</v>
      </c>
    </row>
    <row r="12" spans="2:4" x14ac:dyDescent="0.35">
      <c r="B12" s="4"/>
      <c r="C12" s="1" t="s">
        <v>109</v>
      </c>
      <c r="D12" s="20">
        <v>1925000</v>
      </c>
    </row>
    <row r="13" spans="2:4" ht="15" thickBot="1" x14ac:dyDescent="0.4">
      <c r="B13" s="25"/>
      <c r="C13" s="26" t="s">
        <v>132</v>
      </c>
      <c r="D13" s="27">
        <v>10234000</v>
      </c>
    </row>
    <row r="14" spans="2:4" x14ac:dyDescent="0.35">
      <c r="B14" s="77" t="s">
        <v>133</v>
      </c>
      <c r="C14" s="78"/>
      <c r="D14" s="28"/>
    </row>
    <row r="15" spans="2:4" x14ac:dyDescent="0.35">
      <c r="B15" s="4"/>
      <c r="C15" s="1" t="s">
        <v>134</v>
      </c>
      <c r="D15" s="20">
        <v>-736000</v>
      </c>
    </row>
    <row r="16" spans="2:4" x14ac:dyDescent="0.35">
      <c r="B16" s="4"/>
      <c r="C16" s="1" t="s">
        <v>135</v>
      </c>
      <c r="D16" s="20">
        <v>-82000</v>
      </c>
    </row>
    <row r="17" spans="2:4" x14ac:dyDescent="0.35">
      <c r="B17" s="4"/>
      <c r="C17" s="1" t="s">
        <v>136</v>
      </c>
      <c r="D17" s="20">
        <v>-4257000</v>
      </c>
    </row>
    <row r="18" spans="2:4" x14ac:dyDescent="0.35">
      <c r="B18" s="4"/>
      <c r="C18" s="1" t="s">
        <v>137</v>
      </c>
      <c r="D18" s="20">
        <v>3748000</v>
      </c>
    </row>
    <row r="19" spans="2:4" ht="15" thickBot="1" x14ac:dyDescent="0.4">
      <c r="B19" s="25"/>
      <c r="C19" s="26" t="s">
        <v>138</v>
      </c>
      <c r="D19" s="27">
        <v>-1327000</v>
      </c>
    </row>
    <row r="20" spans="2:4" x14ac:dyDescent="0.35">
      <c r="B20" s="77" t="s">
        <v>139</v>
      </c>
      <c r="C20" s="78"/>
      <c r="D20" s="28"/>
    </row>
    <row r="21" spans="2:4" x14ac:dyDescent="0.35">
      <c r="B21" s="4"/>
      <c r="C21" s="1" t="s">
        <v>140</v>
      </c>
      <c r="D21" s="20">
        <v>-1811000</v>
      </c>
    </row>
    <row r="22" spans="2:4" x14ac:dyDescent="0.35">
      <c r="B22" s="4"/>
      <c r="C22" s="1" t="s">
        <v>141</v>
      </c>
      <c r="D22" s="20">
        <v>-7620000</v>
      </c>
    </row>
    <row r="23" spans="2:4" x14ac:dyDescent="0.35">
      <c r="B23" s="4"/>
      <c r="C23" s="1" t="s">
        <v>142</v>
      </c>
      <c r="D23" s="20" t="s">
        <v>4</v>
      </c>
    </row>
    <row r="24" spans="2:4" x14ac:dyDescent="0.35">
      <c r="B24" s="4"/>
      <c r="C24" s="23" t="s">
        <v>143</v>
      </c>
      <c r="D24" s="24">
        <v>-7477000</v>
      </c>
    </row>
    <row r="25" spans="2:4" x14ac:dyDescent="0.35">
      <c r="B25" s="4"/>
      <c r="C25" s="23" t="s">
        <v>144</v>
      </c>
      <c r="D25" s="24">
        <v>1456000</v>
      </c>
    </row>
    <row r="26" spans="2:4" x14ac:dyDescent="0.35">
      <c r="B26" s="4"/>
      <c r="C26" s="1" t="s">
        <v>145</v>
      </c>
      <c r="D26" s="20">
        <v>7016000</v>
      </c>
    </row>
    <row r="27" spans="2:4" ht="15" thickBot="1" x14ac:dyDescent="0.4">
      <c r="B27" s="25"/>
      <c r="C27" s="29" t="s">
        <v>146</v>
      </c>
      <c r="D27" s="30">
        <v>8472000</v>
      </c>
    </row>
    <row r="28" spans="2:4" x14ac:dyDescent="0.35">
      <c r="B28" s="77" t="s">
        <v>112</v>
      </c>
      <c r="C28" s="78"/>
      <c r="D28" s="28"/>
    </row>
    <row r="29" spans="2:4" x14ac:dyDescent="0.35">
      <c r="B29" s="4"/>
      <c r="C29" s="1" t="s">
        <v>107</v>
      </c>
      <c r="D29" s="20">
        <v>10234000</v>
      </c>
    </row>
    <row r="30" spans="2:4" x14ac:dyDescent="0.35">
      <c r="B30" s="4"/>
      <c r="C30" s="1" t="s">
        <v>111</v>
      </c>
      <c r="D30" s="20">
        <v>-736000</v>
      </c>
    </row>
    <row r="31" spans="2:4" ht="15" thickBot="1" x14ac:dyDescent="0.4">
      <c r="B31" s="25"/>
      <c r="C31" s="26" t="s">
        <v>112</v>
      </c>
      <c r="D31" s="27">
        <v>9498000</v>
      </c>
    </row>
  </sheetData>
  <mergeCells count="6">
    <mergeCell ref="B28:C28"/>
    <mergeCell ref="B1:D1"/>
    <mergeCell ref="B2:C2"/>
    <mergeCell ref="B3:C3"/>
    <mergeCell ref="B14:C14"/>
    <mergeCell ref="B20:C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9869-4698-43C7-9D98-A72C9D81F1CA}">
  <dimension ref="A1:G124"/>
  <sheetViews>
    <sheetView workbookViewId="0">
      <selection activeCell="K1" sqref="K1"/>
    </sheetView>
  </sheetViews>
  <sheetFormatPr defaultRowHeight="14.5" x14ac:dyDescent="0.35"/>
  <cols>
    <col min="1" max="1" width="10.08984375" style="1" bestFit="1" customWidth="1"/>
    <col min="2" max="6" width="10.81640625" style="1" bestFit="1" customWidth="1"/>
    <col min="7" max="7" width="9.81640625" style="1" bestFit="1" customWidth="1"/>
  </cols>
  <sheetData>
    <row r="1" spans="1:7" x14ac:dyDescent="0.35">
      <c r="A1" s="117" t="s">
        <v>59</v>
      </c>
      <c r="B1" s="117" t="s">
        <v>60</v>
      </c>
      <c r="C1" s="117" t="s">
        <v>61</v>
      </c>
      <c r="D1" s="117" t="s">
        <v>62</v>
      </c>
      <c r="E1" s="117" t="s">
        <v>63</v>
      </c>
      <c r="F1" s="117" t="s">
        <v>64</v>
      </c>
      <c r="G1" s="117" t="s">
        <v>65</v>
      </c>
    </row>
    <row r="2" spans="1:7" x14ac:dyDescent="0.35">
      <c r="A2" s="2">
        <v>41640</v>
      </c>
      <c r="B2" s="1">
        <v>55.200001</v>
      </c>
      <c r="C2" s="1">
        <v>61.490001999999997</v>
      </c>
      <c r="D2" s="1">
        <v>54.029998999999997</v>
      </c>
      <c r="E2" s="1">
        <v>60.529998999999997</v>
      </c>
      <c r="F2" s="1">
        <v>60.451034999999997</v>
      </c>
      <c r="G2" s="1">
        <v>99129500</v>
      </c>
    </row>
    <row r="3" spans="1:7" x14ac:dyDescent="0.35">
      <c r="A3" s="2">
        <v>41671</v>
      </c>
      <c r="B3" s="1">
        <v>61.099997999999999</v>
      </c>
      <c r="C3" s="1">
        <v>67</v>
      </c>
      <c r="D3" s="1">
        <v>58.07</v>
      </c>
      <c r="E3" s="1">
        <v>62.369999</v>
      </c>
      <c r="F3" s="1">
        <v>62.288631000000002</v>
      </c>
      <c r="G3" s="1">
        <v>120484400</v>
      </c>
    </row>
    <row r="4" spans="1:7" x14ac:dyDescent="0.35">
      <c r="A4" s="2">
        <v>41699</v>
      </c>
      <c r="B4" s="1">
        <v>60.650002000000001</v>
      </c>
      <c r="C4" s="1">
        <v>63.869999</v>
      </c>
      <c r="D4" s="1">
        <v>53.860000999999997</v>
      </c>
      <c r="E4" s="1">
        <v>57.09</v>
      </c>
      <c r="F4" s="1">
        <v>57.015521999999997</v>
      </c>
      <c r="G4" s="1">
        <v>145786100</v>
      </c>
    </row>
    <row r="5" spans="1:7" x14ac:dyDescent="0.35">
      <c r="A5" s="2">
        <v>41730</v>
      </c>
      <c r="B5" s="1">
        <v>57.610000999999997</v>
      </c>
      <c r="C5" s="1">
        <v>59.349997999999999</v>
      </c>
      <c r="D5" s="1">
        <v>48.18</v>
      </c>
      <c r="E5" s="1">
        <v>51.650002000000001</v>
      </c>
      <c r="F5" s="1">
        <v>51.582622999999998</v>
      </c>
      <c r="G5" s="1">
        <v>139659700</v>
      </c>
    </row>
    <row r="6" spans="1:7" x14ac:dyDescent="0.35">
      <c r="A6" s="2">
        <v>41760</v>
      </c>
      <c r="B6" s="1">
        <v>51.900002000000001</v>
      </c>
      <c r="C6" s="1">
        <v>55.540000999999997</v>
      </c>
      <c r="D6" s="1">
        <v>49.18</v>
      </c>
      <c r="E6" s="1">
        <v>52.630001</v>
      </c>
      <c r="F6" s="1">
        <v>52.561340000000001</v>
      </c>
      <c r="G6" s="1">
        <v>157066400</v>
      </c>
    </row>
    <row r="7" spans="1:7" x14ac:dyDescent="0.35">
      <c r="A7" s="2">
        <v>41791</v>
      </c>
      <c r="B7" s="1">
        <v>52.630001</v>
      </c>
      <c r="C7" s="1">
        <v>58.630001</v>
      </c>
      <c r="D7" s="1">
        <v>50.209999000000003</v>
      </c>
      <c r="E7" s="1">
        <v>58.080002</v>
      </c>
      <c r="F7" s="1">
        <v>58.004233999999997</v>
      </c>
      <c r="G7" s="1">
        <v>110360300</v>
      </c>
    </row>
    <row r="8" spans="1:7" x14ac:dyDescent="0.35">
      <c r="A8" s="2">
        <v>41821</v>
      </c>
      <c r="B8" s="1">
        <v>58.240001999999997</v>
      </c>
      <c r="C8" s="1">
        <v>59.490001999999997</v>
      </c>
      <c r="D8" s="1">
        <v>52.48</v>
      </c>
      <c r="E8" s="1">
        <v>54.25</v>
      </c>
      <c r="F8" s="1">
        <v>54.179226</v>
      </c>
      <c r="G8" s="1">
        <v>87479200</v>
      </c>
    </row>
    <row r="9" spans="1:7" x14ac:dyDescent="0.35">
      <c r="A9" s="2">
        <v>41852</v>
      </c>
      <c r="B9" s="1">
        <v>54.330002</v>
      </c>
      <c r="C9" s="1">
        <v>61.009998000000003</v>
      </c>
      <c r="D9" s="1">
        <v>52.5</v>
      </c>
      <c r="E9" s="1">
        <v>59.09</v>
      </c>
      <c r="F9" s="1">
        <v>59.012912999999998</v>
      </c>
      <c r="G9" s="1">
        <v>121571700</v>
      </c>
    </row>
    <row r="10" spans="1:7" x14ac:dyDescent="0.35">
      <c r="A10" s="2">
        <v>41883</v>
      </c>
      <c r="B10" s="1">
        <v>59.200001</v>
      </c>
      <c r="C10" s="1">
        <v>61.439999</v>
      </c>
      <c r="D10" s="1">
        <v>55.290000999999997</v>
      </c>
      <c r="E10" s="1">
        <v>57.529998999999997</v>
      </c>
      <c r="F10" s="1">
        <v>57.454948000000002</v>
      </c>
      <c r="G10" s="1">
        <v>91873200</v>
      </c>
    </row>
    <row r="11" spans="1:7" x14ac:dyDescent="0.35">
      <c r="A11" s="2">
        <v>41913</v>
      </c>
      <c r="B11" s="1">
        <v>57.290000999999997</v>
      </c>
      <c r="C11" s="1">
        <v>64.599997999999999</v>
      </c>
      <c r="D11" s="1">
        <v>51.040000999999997</v>
      </c>
      <c r="E11" s="1">
        <v>63.990001999999997</v>
      </c>
      <c r="F11" s="1">
        <v>63.906520999999998</v>
      </c>
      <c r="G11" s="1">
        <v>108580000</v>
      </c>
    </row>
    <row r="12" spans="1:7" x14ac:dyDescent="0.35">
      <c r="A12" s="2">
        <v>41944</v>
      </c>
      <c r="B12" s="1">
        <v>63.919998</v>
      </c>
      <c r="C12" s="1">
        <v>64.739998</v>
      </c>
      <c r="D12" s="1">
        <v>56.799999</v>
      </c>
      <c r="E12" s="1">
        <v>59.869999</v>
      </c>
      <c r="F12" s="1">
        <v>59.791893000000002</v>
      </c>
      <c r="G12" s="1">
        <v>95630900</v>
      </c>
    </row>
    <row r="13" spans="1:7" x14ac:dyDescent="0.35">
      <c r="A13" s="2">
        <v>41974</v>
      </c>
      <c r="B13" s="1">
        <v>59.09</v>
      </c>
      <c r="C13" s="1">
        <v>61.099997999999999</v>
      </c>
      <c r="D13" s="1">
        <v>53.439999</v>
      </c>
      <c r="E13" s="1">
        <v>59.310001</v>
      </c>
      <c r="F13" s="1">
        <v>59.232627999999998</v>
      </c>
      <c r="G13" s="1">
        <v>107383800</v>
      </c>
    </row>
    <row r="14" spans="1:7" x14ac:dyDescent="0.35">
      <c r="A14" s="2">
        <v>42005</v>
      </c>
      <c r="B14" s="1">
        <v>59.900002000000001</v>
      </c>
      <c r="C14" s="1">
        <v>60.43</v>
      </c>
      <c r="D14" s="1">
        <v>54.950001</v>
      </c>
      <c r="E14" s="1">
        <v>56.450001</v>
      </c>
      <c r="F14" s="1">
        <v>56.376358000000003</v>
      </c>
      <c r="G14" s="1">
        <v>83229800</v>
      </c>
    </row>
    <row r="15" spans="1:7" x14ac:dyDescent="0.35">
      <c r="A15" s="2">
        <v>42036</v>
      </c>
      <c r="B15" s="1">
        <v>56.880001</v>
      </c>
      <c r="C15" s="1">
        <v>71</v>
      </c>
      <c r="D15" s="1">
        <v>55.450001</v>
      </c>
      <c r="E15" s="1">
        <v>69.379997000000003</v>
      </c>
      <c r="F15" s="1">
        <v>69.289490000000001</v>
      </c>
      <c r="G15" s="1">
        <v>93211500</v>
      </c>
    </row>
    <row r="16" spans="1:7" x14ac:dyDescent="0.35">
      <c r="A16" s="2">
        <v>42064</v>
      </c>
      <c r="B16" s="1">
        <v>67.379997000000003</v>
      </c>
      <c r="C16" s="1">
        <v>69.889999000000003</v>
      </c>
      <c r="D16" s="1">
        <v>63.650002000000001</v>
      </c>
      <c r="E16" s="1">
        <v>66.809997999999993</v>
      </c>
      <c r="F16" s="1">
        <v>66.722838999999993</v>
      </c>
      <c r="G16" s="1">
        <v>99918700</v>
      </c>
    </row>
    <row r="17" spans="1:7" x14ac:dyDescent="0.35">
      <c r="A17" s="2">
        <v>42095</v>
      </c>
      <c r="B17" s="1">
        <v>66.510002</v>
      </c>
      <c r="C17" s="1">
        <v>78.459998999999996</v>
      </c>
      <c r="D17" s="1">
        <v>65.419998000000007</v>
      </c>
      <c r="E17" s="1">
        <v>72.819999999999993</v>
      </c>
      <c r="F17" s="1">
        <v>72.724997999999999</v>
      </c>
      <c r="G17" s="1">
        <v>98160500</v>
      </c>
    </row>
    <row r="18" spans="1:7" x14ac:dyDescent="0.35">
      <c r="A18" s="2">
        <v>42125</v>
      </c>
      <c r="B18" s="1">
        <v>73.370002999999997</v>
      </c>
      <c r="C18" s="1">
        <v>76.180000000000007</v>
      </c>
      <c r="D18" s="1">
        <v>69.290001000000004</v>
      </c>
      <c r="E18" s="1">
        <v>72.75</v>
      </c>
      <c r="F18" s="1">
        <v>72.655090000000001</v>
      </c>
      <c r="G18" s="1">
        <v>136305600</v>
      </c>
    </row>
    <row r="19" spans="1:7" x14ac:dyDescent="0.35">
      <c r="A19" s="2">
        <v>42156</v>
      </c>
      <c r="B19" s="1">
        <v>72.790001000000004</v>
      </c>
      <c r="C19" s="1">
        <v>76.209998999999996</v>
      </c>
      <c r="D19" s="1">
        <v>69.110000999999997</v>
      </c>
      <c r="E19" s="1">
        <v>69.629997000000003</v>
      </c>
      <c r="F19" s="1">
        <v>69.539162000000005</v>
      </c>
      <c r="G19" s="1">
        <v>73120300</v>
      </c>
    </row>
    <row r="20" spans="1:7" x14ac:dyDescent="0.35">
      <c r="A20" s="2">
        <v>42186</v>
      </c>
      <c r="B20" s="1">
        <v>70.580001999999993</v>
      </c>
      <c r="C20" s="1">
        <v>74.519997000000004</v>
      </c>
      <c r="D20" s="1">
        <v>68.330001999999993</v>
      </c>
      <c r="E20" s="1">
        <v>73.300003000000004</v>
      </c>
      <c r="F20" s="1">
        <v>73.204375999999996</v>
      </c>
      <c r="G20" s="1">
        <v>63042900</v>
      </c>
    </row>
    <row r="21" spans="1:7" x14ac:dyDescent="0.35">
      <c r="A21" s="2">
        <v>42217</v>
      </c>
      <c r="B21" s="1">
        <v>73.569999999999993</v>
      </c>
      <c r="C21" s="1">
        <v>74.139999000000003</v>
      </c>
      <c r="D21" s="1">
        <v>64.160004000000001</v>
      </c>
      <c r="E21" s="1">
        <v>69.360000999999997</v>
      </c>
      <c r="F21" s="1">
        <v>69.269515999999996</v>
      </c>
      <c r="G21" s="1">
        <v>95186600</v>
      </c>
    </row>
    <row r="22" spans="1:7" x14ac:dyDescent="0.35">
      <c r="A22" s="2">
        <v>42248</v>
      </c>
      <c r="B22" s="1">
        <v>67.860000999999997</v>
      </c>
      <c r="C22" s="1">
        <v>73.620002999999997</v>
      </c>
      <c r="D22" s="1">
        <v>66.260002</v>
      </c>
      <c r="E22" s="1">
        <v>69.430000000000007</v>
      </c>
      <c r="F22" s="1">
        <v>69.339423999999994</v>
      </c>
      <c r="G22" s="1">
        <v>80592500</v>
      </c>
    </row>
    <row r="23" spans="1:7" x14ac:dyDescent="0.35">
      <c r="A23" s="2">
        <v>42278</v>
      </c>
      <c r="B23" s="1">
        <v>69.160004000000001</v>
      </c>
      <c r="C23" s="1">
        <v>79.379997000000003</v>
      </c>
      <c r="D23" s="1">
        <v>68.680000000000007</v>
      </c>
      <c r="E23" s="1">
        <v>77.709998999999996</v>
      </c>
      <c r="F23" s="1">
        <v>77.608620000000002</v>
      </c>
      <c r="G23" s="1">
        <v>77750700</v>
      </c>
    </row>
    <row r="24" spans="1:7" x14ac:dyDescent="0.35">
      <c r="A24" s="2">
        <v>42309</v>
      </c>
      <c r="B24" s="1">
        <v>77.709998999999996</v>
      </c>
      <c r="C24" s="1">
        <v>82.900002000000001</v>
      </c>
      <c r="D24" s="1">
        <v>73.940002000000007</v>
      </c>
      <c r="E24" s="1">
        <v>79.690002000000007</v>
      </c>
      <c r="F24" s="1">
        <v>79.586044000000001</v>
      </c>
      <c r="G24" s="1">
        <v>76873300</v>
      </c>
    </row>
    <row r="25" spans="1:7" x14ac:dyDescent="0.35">
      <c r="A25" s="2">
        <v>42339</v>
      </c>
      <c r="B25" s="1">
        <v>80.349997999999999</v>
      </c>
      <c r="C25" s="1">
        <v>82.139999000000003</v>
      </c>
      <c r="D25" s="1">
        <v>75.849997999999999</v>
      </c>
      <c r="E25" s="1">
        <v>78.400002000000001</v>
      </c>
      <c r="F25" s="1">
        <v>78.297721999999993</v>
      </c>
      <c r="G25" s="1">
        <v>69180800</v>
      </c>
    </row>
    <row r="26" spans="1:7" x14ac:dyDescent="0.35">
      <c r="A26" s="2">
        <v>42370</v>
      </c>
      <c r="B26" s="1">
        <v>77.139999000000003</v>
      </c>
      <c r="C26" s="1">
        <v>77.970000999999996</v>
      </c>
      <c r="D26" s="1">
        <v>65.269997000000004</v>
      </c>
      <c r="E26" s="1">
        <v>68.059997999999993</v>
      </c>
      <c r="F26" s="1">
        <v>67.971207000000007</v>
      </c>
      <c r="G26" s="1">
        <v>97892000</v>
      </c>
    </row>
    <row r="27" spans="1:7" x14ac:dyDescent="0.35">
      <c r="A27" s="2">
        <v>42401</v>
      </c>
      <c r="B27" s="1">
        <v>67.589995999999999</v>
      </c>
      <c r="C27" s="1">
        <v>70.839995999999999</v>
      </c>
      <c r="D27" s="1">
        <v>52.599997999999999</v>
      </c>
      <c r="E27" s="1">
        <v>67.75</v>
      </c>
      <c r="F27" s="1">
        <v>67.661613000000003</v>
      </c>
      <c r="G27" s="1">
        <v>189669400</v>
      </c>
    </row>
    <row r="28" spans="1:7" x14ac:dyDescent="0.35">
      <c r="A28" s="2">
        <v>42430</v>
      </c>
      <c r="B28" s="1">
        <v>68.120002999999997</v>
      </c>
      <c r="C28" s="1">
        <v>74.660004000000001</v>
      </c>
      <c r="D28" s="1">
        <v>67.5</v>
      </c>
      <c r="E28" s="1">
        <v>73.830001999999993</v>
      </c>
      <c r="F28" s="1">
        <v>73.733688000000001</v>
      </c>
      <c r="G28" s="1">
        <v>87015600</v>
      </c>
    </row>
    <row r="29" spans="1:7" x14ac:dyDescent="0.35">
      <c r="A29" s="2">
        <v>42461</v>
      </c>
      <c r="B29" s="1">
        <v>73.379997000000003</v>
      </c>
      <c r="C29" s="1">
        <v>77.819999999999993</v>
      </c>
      <c r="D29" s="1">
        <v>73.110000999999997</v>
      </c>
      <c r="E29" s="1">
        <v>75.800003000000004</v>
      </c>
      <c r="F29" s="1">
        <v>75.701117999999994</v>
      </c>
      <c r="G29" s="1">
        <v>58319200</v>
      </c>
    </row>
    <row r="30" spans="1:7" x14ac:dyDescent="0.35">
      <c r="A30" s="2">
        <v>42491</v>
      </c>
      <c r="B30" s="1">
        <v>76.300003000000004</v>
      </c>
      <c r="C30" s="1">
        <v>84.480002999999996</v>
      </c>
      <c r="D30" s="1">
        <v>73.169998000000007</v>
      </c>
      <c r="E30" s="1">
        <v>83.709998999999996</v>
      </c>
      <c r="F30" s="1">
        <v>83.600791999999998</v>
      </c>
      <c r="G30" s="1">
        <v>91841200</v>
      </c>
    </row>
    <row r="31" spans="1:7" x14ac:dyDescent="0.35">
      <c r="A31" s="2">
        <v>42522</v>
      </c>
      <c r="B31" s="1">
        <v>82.07</v>
      </c>
      <c r="C31" s="1">
        <v>83.849997999999999</v>
      </c>
      <c r="D31" s="1">
        <v>75.510002</v>
      </c>
      <c r="E31" s="1">
        <v>79.410004000000001</v>
      </c>
      <c r="F31" s="1">
        <v>79.306411999999995</v>
      </c>
      <c r="G31" s="1">
        <v>84250000</v>
      </c>
    </row>
    <row r="32" spans="1:7" x14ac:dyDescent="0.35">
      <c r="A32" s="2">
        <v>42552</v>
      </c>
      <c r="B32" s="1">
        <v>79.589995999999999</v>
      </c>
      <c r="C32" s="1">
        <v>83.089995999999999</v>
      </c>
      <c r="D32" s="1">
        <v>77.730002999999996</v>
      </c>
      <c r="E32" s="1">
        <v>81.800003000000004</v>
      </c>
      <c r="F32" s="1">
        <v>81.693291000000002</v>
      </c>
      <c r="G32" s="1">
        <v>59886400</v>
      </c>
    </row>
    <row r="33" spans="1:7" x14ac:dyDescent="0.35">
      <c r="A33" s="2">
        <v>42583</v>
      </c>
      <c r="B33" s="1">
        <v>81.779999000000004</v>
      </c>
      <c r="C33" s="1">
        <v>81.800003000000004</v>
      </c>
      <c r="D33" s="1">
        <v>75.870002999999997</v>
      </c>
      <c r="E33" s="1">
        <v>79.419998000000007</v>
      </c>
      <c r="F33" s="1">
        <v>79.316390999999996</v>
      </c>
      <c r="G33" s="1">
        <v>107540000</v>
      </c>
    </row>
    <row r="34" spans="1:7" x14ac:dyDescent="0.35">
      <c r="A34" s="2">
        <v>42614</v>
      </c>
      <c r="B34" s="1">
        <v>75.449996999999996</v>
      </c>
      <c r="C34" s="1">
        <v>76.550003000000004</v>
      </c>
      <c r="D34" s="1">
        <v>69.809997999999993</v>
      </c>
      <c r="E34" s="1">
        <v>71.330001999999993</v>
      </c>
      <c r="F34" s="1">
        <v>71.236946000000003</v>
      </c>
      <c r="G34" s="1">
        <v>169614500</v>
      </c>
    </row>
    <row r="35" spans="1:7" x14ac:dyDescent="0.35">
      <c r="A35" s="2">
        <v>42644</v>
      </c>
      <c r="B35" s="1">
        <v>71.150002000000001</v>
      </c>
      <c r="C35" s="1">
        <v>76.160004000000001</v>
      </c>
      <c r="D35" s="1">
        <v>66.769997000000004</v>
      </c>
      <c r="E35" s="1">
        <v>75.160004000000001</v>
      </c>
      <c r="F35" s="1">
        <v>75.061950999999993</v>
      </c>
      <c r="G35" s="1">
        <v>225392900</v>
      </c>
    </row>
    <row r="36" spans="1:7" x14ac:dyDescent="0.35">
      <c r="A36" s="2">
        <v>42675</v>
      </c>
      <c r="B36" s="1">
        <v>75.989998</v>
      </c>
      <c r="C36" s="1">
        <v>80.370002999999997</v>
      </c>
      <c r="D36" s="1">
        <v>72</v>
      </c>
      <c r="E36" s="1">
        <v>72</v>
      </c>
      <c r="F36" s="1">
        <v>71.906075000000001</v>
      </c>
      <c r="G36" s="1">
        <v>159038200</v>
      </c>
    </row>
    <row r="37" spans="1:7" x14ac:dyDescent="0.35">
      <c r="A37" s="2">
        <v>42705</v>
      </c>
      <c r="B37" s="1">
        <v>72.139999000000003</v>
      </c>
      <c r="C37" s="1">
        <v>72.269997000000004</v>
      </c>
      <c r="D37" s="1">
        <v>66.430000000000007</v>
      </c>
      <c r="E37" s="1">
        <v>68.459998999999996</v>
      </c>
      <c r="F37" s="1">
        <v>68.370688999999999</v>
      </c>
      <c r="G37" s="1">
        <v>119876900</v>
      </c>
    </row>
    <row r="38" spans="1:7" x14ac:dyDescent="0.35">
      <c r="A38" s="2">
        <v>42736</v>
      </c>
      <c r="B38" s="1">
        <v>69.290001000000004</v>
      </c>
      <c r="C38" s="1">
        <v>80</v>
      </c>
      <c r="D38" s="1">
        <v>69</v>
      </c>
      <c r="E38" s="1">
        <v>79.099997999999999</v>
      </c>
      <c r="F38" s="1">
        <v>78.996810999999994</v>
      </c>
      <c r="G38" s="1">
        <v>97775300</v>
      </c>
    </row>
    <row r="39" spans="1:7" x14ac:dyDescent="0.35">
      <c r="A39" s="2">
        <v>42767</v>
      </c>
      <c r="B39" s="1">
        <v>78.910004000000001</v>
      </c>
      <c r="C39" s="1">
        <v>83.129997000000003</v>
      </c>
      <c r="D39" s="1">
        <v>77.449996999999996</v>
      </c>
      <c r="E39" s="1">
        <v>81.349997999999999</v>
      </c>
      <c r="F39" s="1">
        <v>81.243874000000005</v>
      </c>
      <c r="G39" s="1">
        <v>90156800</v>
      </c>
    </row>
    <row r="40" spans="1:7" x14ac:dyDescent="0.35">
      <c r="A40" s="2">
        <v>42795</v>
      </c>
      <c r="B40" s="1">
        <v>82.870002999999997</v>
      </c>
      <c r="C40" s="1">
        <v>84.400002000000001</v>
      </c>
      <c r="D40" s="1">
        <v>80.5</v>
      </c>
      <c r="E40" s="1">
        <v>82.489998</v>
      </c>
      <c r="F40" s="1">
        <v>82.382384999999999</v>
      </c>
      <c r="G40" s="1">
        <v>103152800</v>
      </c>
    </row>
    <row r="41" spans="1:7" x14ac:dyDescent="0.35">
      <c r="A41" s="2">
        <v>42826</v>
      </c>
      <c r="B41" s="1">
        <v>82.610000999999997</v>
      </c>
      <c r="C41" s="1">
        <v>86.419998000000007</v>
      </c>
      <c r="D41" s="1">
        <v>81.550003000000004</v>
      </c>
      <c r="E41" s="1">
        <v>86.120002999999997</v>
      </c>
      <c r="F41" s="1">
        <v>86.007651999999993</v>
      </c>
      <c r="G41" s="1">
        <v>72973400</v>
      </c>
    </row>
    <row r="42" spans="1:7" x14ac:dyDescent="0.35">
      <c r="A42" s="2">
        <v>42856</v>
      </c>
      <c r="B42" s="1">
        <v>86.25</v>
      </c>
      <c r="C42" s="1">
        <v>91.809997999999993</v>
      </c>
      <c r="D42" s="1">
        <v>86.110000999999997</v>
      </c>
      <c r="E42" s="1">
        <v>89.639999000000003</v>
      </c>
      <c r="F42" s="1">
        <v>89.523055999999997</v>
      </c>
      <c r="G42" s="1">
        <v>110947400</v>
      </c>
    </row>
    <row r="43" spans="1:7" x14ac:dyDescent="0.35">
      <c r="A43" s="2">
        <v>42887</v>
      </c>
      <c r="B43" s="1">
        <v>90</v>
      </c>
      <c r="C43" s="1">
        <v>91.989998</v>
      </c>
      <c r="D43" s="1">
        <v>83.550003000000004</v>
      </c>
      <c r="E43" s="1">
        <v>86.599997999999999</v>
      </c>
      <c r="F43" s="1">
        <v>86.487021999999996</v>
      </c>
      <c r="G43" s="1">
        <v>116149700</v>
      </c>
    </row>
    <row r="44" spans="1:7" x14ac:dyDescent="0.35">
      <c r="A44" s="2">
        <v>42917</v>
      </c>
      <c r="B44" s="1">
        <v>87.010002</v>
      </c>
      <c r="C44" s="1">
        <v>92.129997000000003</v>
      </c>
      <c r="D44" s="1">
        <v>85.120002999999997</v>
      </c>
      <c r="E44" s="1">
        <v>90.800003000000004</v>
      </c>
      <c r="F44" s="1">
        <v>90.681549000000004</v>
      </c>
      <c r="G44" s="1">
        <v>62632700</v>
      </c>
    </row>
    <row r="45" spans="1:7" x14ac:dyDescent="0.35">
      <c r="A45" s="2">
        <v>42948</v>
      </c>
      <c r="B45" s="1">
        <v>91.370002999999997</v>
      </c>
      <c r="C45" s="1">
        <v>95.660004000000001</v>
      </c>
      <c r="D45" s="1">
        <v>87.260002</v>
      </c>
      <c r="E45" s="1">
        <v>95.489998</v>
      </c>
      <c r="F45" s="1">
        <v>95.365425000000002</v>
      </c>
      <c r="G45" s="1">
        <v>98983800</v>
      </c>
    </row>
    <row r="46" spans="1:7" x14ac:dyDescent="0.35">
      <c r="A46" s="2">
        <v>42979</v>
      </c>
      <c r="B46" s="1">
        <v>95.75</v>
      </c>
      <c r="C46" s="1">
        <v>98.220000999999996</v>
      </c>
      <c r="D46" s="1">
        <v>92.110000999999997</v>
      </c>
      <c r="E46" s="1">
        <v>93.419998000000007</v>
      </c>
      <c r="F46" s="1">
        <v>93.298125999999996</v>
      </c>
      <c r="G46" s="1">
        <v>85045800</v>
      </c>
    </row>
    <row r="47" spans="1:7" x14ac:dyDescent="0.35">
      <c r="A47" s="2">
        <v>43009</v>
      </c>
      <c r="B47" s="1">
        <v>93.720000999999996</v>
      </c>
      <c r="C47" s="1">
        <v>102.449997</v>
      </c>
      <c r="D47" s="1">
        <v>93.449996999999996</v>
      </c>
      <c r="E47" s="1">
        <v>102.339996</v>
      </c>
      <c r="F47" s="1">
        <v>102.20649</v>
      </c>
      <c r="G47" s="1">
        <v>74371600</v>
      </c>
    </row>
    <row r="48" spans="1:7" x14ac:dyDescent="0.35">
      <c r="A48" s="2">
        <v>43040</v>
      </c>
      <c r="B48" s="1">
        <v>103.66999800000001</v>
      </c>
      <c r="C48" s="1">
        <v>109.19000200000001</v>
      </c>
      <c r="D48" s="1">
        <v>101.300003</v>
      </c>
      <c r="E48" s="1">
        <v>104.32</v>
      </c>
      <c r="F48" s="1">
        <v>104.183907</v>
      </c>
      <c r="G48" s="1">
        <v>111544800</v>
      </c>
    </row>
    <row r="49" spans="1:7" x14ac:dyDescent="0.35">
      <c r="A49" s="2">
        <v>43070</v>
      </c>
      <c r="B49" s="1">
        <v>103.860001</v>
      </c>
      <c r="C49" s="1">
        <v>105.879997</v>
      </c>
      <c r="D49" s="1">
        <v>98.68</v>
      </c>
      <c r="E49" s="1">
        <v>102.230003</v>
      </c>
      <c r="F49" s="1">
        <v>102.09663399999999</v>
      </c>
      <c r="G49" s="1">
        <v>83067800</v>
      </c>
    </row>
    <row r="50" spans="1:7" x14ac:dyDescent="0.35">
      <c r="A50" s="2">
        <v>43101</v>
      </c>
      <c r="B50" s="1">
        <v>102.879997</v>
      </c>
      <c r="C50" s="1">
        <v>114.519997</v>
      </c>
      <c r="D50" s="1">
        <v>102.269997</v>
      </c>
      <c r="E50" s="1">
        <v>113.910004</v>
      </c>
      <c r="F50" s="1">
        <v>113.761398</v>
      </c>
      <c r="G50" s="1">
        <v>81993000</v>
      </c>
    </row>
    <row r="51" spans="1:7" x14ac:dyDescent="0.35">
      <c r="A51" s="2">
        <v>43132</v>
      </c>
      <c r="B51" s="1">
        <v>113.300003</v>
      </c>
      <c r="C51" s="1">
        <v>118.150002</v>
      </c>
      <c r="D51" s="1">
        <v>102.370003</v>
      </c>
      <c r="E51" s="1">
        <v>116.25</v>
      </c>
      <c r="F51" s="1">
        <v>116.098343</v>
      </c>
      <c r="G51" s="1">
        <v>111440300</v>
      </c>
    </row>
    <row r="52" spans="1:7" x14ac:dyDescent="0.35">
      <c r="A52" s="2">
        <v>43160</v>
      </c>
      <c r="B52" s="1">
        <v>120.910004</v>
      </c>
      <c r="C52" s="1">
        <v>128.86999499999999</v>
      </c>
      <c r="D52" s="1">
        <v>111.339996</v>
      </c>
      <c r="E52" s="1">
        <v>116.300003</v>
      </c>
      <c r="F52" s="1">
        <v>116.148285</v>
      </c>
      <c r="G52" s="1">
        <v>176276800</v>
      </c>
    </row>
    <row r="53" spans="1:7" x14ac:dyDescent="0.35">
      <c r="A53" s="2">
        <v>43191</v>
      </c>
      <c r="B53" s="1">
        <v>115.910004</v>
      </c>
      <c r="C53" s="1">
        <v>124.739998</v>
      </c>
      <c r="D53" s="1">
        <v>113.610001</v>
      </c>
      <c r="E53" s="1">
        <v>120.989998</v>
      </c>
      <c r="F53" s="1">
        <v>120.832161</v>
      </c>
      <c r="G53" s="1">
        <v>95611300</v>
      </c>
    </row>
    <row r="54" spans="1:7" x14ac:dyDescent="0.35">
      <c r="A54" s="2">
        <v>43221</v>
      </c>
      <c r="B54" s="1">
        <v>120.879997</v>
      </c>
      <c r="C54" s="1">
        <v>132.550003</v>
      </c>
      <c r="D54" s="1">
        <v>120.41999800000001</v>
      </c>
      <c r="E54" s="1">
        <v>129.33000200000001</v>
      </c>
      <c r="F54" s="1">
        <v>129.16128499999999</v>
      </c>
      <c r="G54" s="1">
        <v>106160700</v>
      </c>
    </row>
    <row r="55" spans="1:7" x14ac:dyDescent="0.35">
      <c r="A55" s="2">
        <v>43252</v>
      </c>
      <c r="B55" s="1">
        <v>129.88000500000001</v>
      </c>
      <c r="C55" s="1">
        <v>142.11999499999999</v>
      </c>
      <c r="D55" s="1">
        <v>128.35000600000001</v>
      </c>
      <c r="E55" s="1">
        <v>136.39999399999999</v>
      </c>
      <c r="F55" s="1">
        <v>136.22204600000001</v>
      </c>
      <c r="G55" s="1">
        <v>117896600</v>
      </c>
    </row>
    <row r="56" spans="1:7" x14ac:dyDescent="0.35">
      <c r="A56" s="2">
        <v>43282</v>
      </c>
      <c r="B56" s="1">
        <v>136.14999399999999</v>
      </c>
      <c r="C56" s="1">
        <v>149.35000600000001</v>
      </c>
      <c r="D56" s="1">
        <v>135.300003</v>
      </c>
      <c r="E56" s="1">
        <v>137.14999399999999</v>
      </c>
      <c r="F56" s="1">
        <v>136.971069</v>
      </c>
      <c r="G56" s="1">
        <v>98441800</v>
      </c>
    </row>
    <row r="57" spans="1:7" x14ac:dyDescent="0.35">
      <c r="A57" s="2">
        <v>43313</v>
      </c>
      <c r="B57" s="1">
        <v>138</v>
      </c>
      <c r="C57" s="1">
        <v>154.970001</v>
      </c>
      <c r="D57" s="1">
        <v>136.75</v>
      </c>
      <c r="E57" s="1">
        <v>152.679993</v>
      </c>
      <c r="F57" s="1">
        <v>152.48080400000001</v>
      </c>
      <c r="G57" s="1">
        <v>109287100</v>
      </c>
    </row>
    <row r="58" spans="1:7" x14ac:dyDescent="0.35">
      <c r="A58" s="2">
        <v>43344</v>
      </c>
      <c r="B58" s="1">
        <v>152.11000100000001</v>
      </c>
      <c r="C58" s="1">
        <v>161.08000200000001</v>
      </c>
      <c r="D58" s="1">
        <v>147.08000200000001</v>
      </c>
      <c r="E58" s="1">
        <v>159.029999</v>
      </c>
      <c r="F58" s="1">
        <v>158.82254</v>
      </c>
      <c r="G58" s="1">
        <v>103930100</v>
      </c>
    </row>
    <row r="59" spans="1:7" x14ac:dyDescent="0.35">
      <c r="A59" s="2">
        <v>43374</v>
      </c>
      <c r="B59" s="1">
        <v>160.11000100000001</v>
      </c>
      <c r="C59" s="1">
        <v>161.19000199999999</v>
      </c>
      <c r="D59" s="1">
        <v>128.029999</v>
      </c>
      <c r="E59" s="1">
        <v>137.240005</v>
      </c>
      <c r="F59" s="1">
        <v>137.06097399999999</v>
      </c>
      <c r="G59" s="1">
        <v>156926500</v>
      </c>
    </row>
    <row r="60" spans="1:7" x14ac:dyDescent="0.35">
      <c r="A60" s="2">
        <v>43405</v>
      </c>
      <c r="B60" s="1">
        <v>138.39999399999999</v>
      </c>
      <c r="C60" s="1">
        <v>143.63000500000001</v>
      </c>
      <c r="D60" s="1">
        <v>113.599998</v>
      </c>
      <c r="E60" s="1">
        <v>142.759995</v>
      </c>
      <c r="F60" s="1">
        <v>142.57376099999999</v>
      </c>
      <c r="G60" s="1">
        <v>165748000</v>
      </c>
    </row>
    <row r="61" spans="1:7" x14ac:dyDescent="0.35">
      <c r="A61" s="2">
        <v>43435</v>
      </c>
      <c r="B61" s="1">
        <v>146.300003</v>
      </c>
      <c r="C61" s="1">
        <v>147.070007</v>
      </c>
      <c r="D61" s="1">
        <v>120.160004</v>
      </c>
      <c r="E61" s="1">
        <v>136.970001</v>
      </c>
      <c r="F61" s="1">
        <v>136.79132100000001</v>
      </c>
      <c r="G61" s="1">
        <v>138255600</v>
      </c>
    </row>
    <row r="62" spans="1:7" x14ac:dyDescent="0.35">
      <c r="A62" s="2">
        <v>43466</v>
      </c>
      <c r="B62" s="1">
        <v>133.39999399999999</v>
      </c>
      <c r="C62" s="1">
        <v>153.38000500000001</v>
      </c>
      <c r="D62" s="1">
        <v>130.10000600000001</v>
      </c>
      <c r="E62" s="1">
        <v>151.970001</v>
      </c>
      <c r="F62" s="1">
        <v>151.77174400000001</v>
      </c>
      <c r="G62" s="1">
        <v>117780700</v>
      </c>
    </row>
    <row r="63" spans="1:7" x14ac:dyDescent="0.35">
      <c r="A63" s="2">
        <v>43497</v>
      </c>
      <c r="B63" s="1">
        <v>152.39999399999999</v>
      </c>
      <c r="C63" s="1">
        <v>164.60000600000001</v>
      </c>
      <c r="D63" s="1">
        <v>151.070007</v>
      </c>
      <c r="E63" s="1">
        <v>163.64999399999999</v>
      </c>
      <c r="F63" s="1">
        <v>163.436508</v>
      </c>
      <c r="G63" s="1">
        <v>96292900</v>
      </c>
    </row>
    <row r="64" spans="1:7" x14ac:dyDescent="0.35">
      <c r="A64" s="2">
        <v>43525</v>
      </c>
      <c r="B64" s="1">
        <v>165.14999399999999</v>
      </c>
      <c r="C64" s="1">
        <v>166.990005</v>
      </c>
      <c r="D64" s="1">
        <v>150.25</v>
      </c>
      <c r="E64" s="1">
        <v>158.36999499999999</v>
      </c>
      <c r="F64" s="1">
        <v>158.16339099999999</v>
      </c>
      <c r="G64" s="1">
        <v>135505600</v>
      </c>
    </row>
    <row r="65" spans="1:7" x14ac:dyDescent="0.35">
      <c r="A65" s="2">
        <v>43556</v>
      </c>
      <c r="B65" s="1">
        <v>160.10000600000001</v>
      </c>
      <c r="C65" s="1">
        <v>167.55999800000001</v>
      </c>
      <c r="D65" s="1">
        <v>153.16999799999999</v>
      </c>
      <c r="E65" s="1">
        <v>165.35000600000001</v>
      </c>
      <c r="F65" s="1">
        <v>165.13429300000001</v>
      </c>
      <c r="G65" s="1">
        <v>80967300</v>
      </c>
    </row>
    <row r="66" spans="1:7" x14ac:dyDescent="0.35">
      <c r="A66" s="2">
        <v>43586</v>
      </c>
      <c r="B66" s="1">
        <v>166.009995</v>
      </c>
      <c r="C66" s="1">
        <v>166.220001</v>
      </c>
      <c r="D66" s="1">
        <v>151.199997</v>
      </c>
      <c r="E66" s="1">
        <v>151.41000399999999</v>
      </c>
      <c r="F66" s="1">
        <v>151.212479</v>
      </c>
      <c r="G66" s="1">
        <v>100318900</v>
      </c>
    </row>
    <row r="67" spans="1:7" x14ac:dyDescent="0.35">
      <c r="A67" s="2">
        <v>43617</v>
      </c>
      <c r="B67" s="1">
        <v>150.699997</v>
      </c>
      <c r="C67" s="1">
        <v>162.990005</v>
      </c>
      <c r="D67" s="1">
        <v>142.509995</v>
      </c>
      <c r="E67" s="1">
        <v>151.729996</v>
      </c>
      <c r="F67" s="1">
        <v>151.532059</v>
      </c>
      <c r="G67" s="1">
        <v>182833500</v>
      </c>
    </row>
    <row r="68" spans="1:7" x14ac:dyDescent="0.35">
      <c r="A68" s="2">
        <v>43647</v>
      </c>
      <c r="B68" s="1">
        <v>154.570007</v>
      </c>
      <c r="C68" s="1">
        <v>161.61000100000001</v>
      </c>
      <c r="D68" s="1">
        <v>151.679993</v>
      </c>
      <c r="E68" s="1">
        <v>154.5</v>
      </c>
      <c r="F68" s="1">
        <v>154.29844700000001</v>
      </c>
      <c r="G68" s="1">
        <v>113128800</v>
      </c>
    </row>
    <row r="69" spans="1:7" x14ac:dyDescent="0.35">
      <c r="A69" s="2">
        <v>43678</v>
      </c>
      <c r="B69" s="1">
        <v>154.729996</v>
      </c>
      <c r="C69" s="1">
        <v>158.41999799999999</v>
      </c>
      <c r="D69" s="1">
        <v>137.86999499999999</v>
      </c>
      <c r="E69" s="1">
        <v>156.070007</v>
      </c>
      <c r="F69" s="1">
        <v>155.866409</v>
      </c>
      <c r="G69" s="1">
        <v>200511800</v>
      </c>
    </row>
    <row r="70" spans="1:7" x14ac:dyDescent="0.35">
      <c r="A70" s="2">
        <v>43709</v>
      </c>
      <c r="B70" s="1">
        <v>154.21000699999999</v>
      </c>
      <c r="C70" s="1">
        <v>156.88000500000001</v>
      </c>
      <c r="D70" s="1">
        <v>146.75</v>
      </c>
      <c r="E70" s="1">
        <v>148.44000199999999</v>
      </c>
      <c r="F70" s="1">
        <v>148.246353</v>
      </c>
      <c r="G70" s="1">
        <v>93687300</v>
      </c>
    </row>
    <row r="71" spans="1:7" x14ac:dyDescent="0.35">
      <c r="A71" s="2">
        <v>43739</v>
      </c>
      <c r="B71" s="1">
        <v>149.490005</v>
      </c>
      <c r="C71" s="1">
        <v>158.41999799999999</v>
      </c>
      <c r="D71" s="1">
        <v>141.490005</v>
      </c>
      <c r="E71" s="1">
        <v>156.490005</v>
      </c>
      <c r="F71" s="1">
        <v>156.28585799999999</v>
      </c>
      <c r="G71" s="1">
        <v>100268100</v>
      </c>
    </row>
    <row r="72" spans="1:7" x14ac:dyDescent="0.35">
      <c r="A72" s="2">
        <v>43770</v>
      </c>
      <c r="B72" s="1">
        <v>157.91000399999999</v>
      </c>
      <c r="C72" s="1">
        <v>166.33999600000001</v>
      </c>
      <c r="D72" s="1">
        <v>155.470001</v>
      </c>
      <c r="E72" s="1">
        <v>162.88999899999999</v>
      </c>
      <c r="F72" s="1">
        <v>162.677505</v>
      </c>
      <c r="G72" s="1">
        <v>92246400</v>
      </c>
    </row>
    <row r="73" spans="1:7" x14ac:dyDescent="0.35">
      <c r="A73" s="2">
        <v>43800</v>
      </c>
      <c r="B73" s="1">
        <v>163.10000600000001</v>
      </c>
      <c r="C73" s="1">
        <v>165.46000699999999</v>
      </c>
      <c r="D73" s="1">
        <v>154.5</v>
      </c>
      <c r="E73" s="1">
        <v>162.63999899999999</v>
      </c>
      <c r="F73" s="1">
        <v>162.42782600000001</v>
      </c>
      <c r="G73" s="1">
        <v>109481400</v>
      </c>
    </row>
    <row r="74" spans="1:7" x14ac:dyDescent="0.35">
      <c r="A74" s="2">
        <v>43831</v>
      </c>
      <c r="B74" s="1">
        <v>163.91999799999999</v>
      </c>
      <c r="C74" s="1">
        <v>186.44000199999999</v>
      </c>
      <c r="D74" s="1">
        <v>163.58000200000001</v>
      </c>
      <c r="E74" s="1">
        <v>182.30999800000001</v>
      </c>
      <c r="F74" s="1">
        <v>182.072159</v>
      </c>
      <c r="G74" s="1">
        <v>104773200</v>
      </c>
    </row>
    <row r="75" spans="1:7" x14ac:dyDescent="0.35">
      <c r="A75" s="2">
        <v>43862</v>
      </c>
      <c r="B75" s="1">
        <v>183.259995</v>
      </c>
      <c r="C75" s="1">
        <v>195.720001</v>
      </c>
      <c r="D75" s="1">
        <v>163.11999499999999</v>
      </c>
      <c r="E75" s="1">
        <v>170.39999399999999</v>
      </c>
      <c r="F75" s="1">
        <v>170.17768899999999</v>
      </c>
      <c r="G75" s="1">
        <v>118025600</v>
      </c>
    </row>
    <row r="76" spans="1:7" x14ac:dyDescent="0.35">
      <c r="A76" s="2">
        <v>43891</v>
      </c>
      <c r="B76" s="1">
        <v>172.199997</v>
      </c>
      <c r="C76" s="1">
        <v>178.41999799999999</v>
      </c>
      <c r="D76" s="1">
        <v>115.290001</v>
      </c>
      <c r="E76" s="1">
        <v>143.979996</v>
      </c>
      <c r="F76" s="1">
        <v>143.79216</v>
      </c>
      <c r="G76" s="1">
        <v>227124500</v>
      </c>
    </row>
    <row r="77" spans="1:7" x14ac:dyDescent="0.35">
      <c r="A77" s="2">
        <v>43922</v>
      </c>
      <c r="B77" s="1">
        <v>138.320007</v>
      </c>
      <c r="C77" s="1">
        <v>165.300003</v>
      </c>
      <c r="D77" s="1">
        <v>130.03999300000001</v>
      </c>
      <c r="E77" s="1">
        <v>161.949997</v>
      </c>
      <c r="F77" s="1">
        <v>161.73872399999999</v>
      </c>
      <c r="G77" s="1">
        <v>145961100</v>
      </c>
    </row>
    <row r="78" spans="1:7" x14ac:dyDescent="0.35">
      <c r="A78" s="2">
        <v>43952</v>
      </c>
      <c r="B78" s="1">
        <v>158.490005</v>
      </c>
      <c r="C78" s="1">
        <v>184.800003</v>
      </c>
      <c r="D78" s="1">
        <v>155.08000200000001</v>
      </c>
      <c r="E78" s="1">
        <v>174.78999300000001</v>
      </c>
      <c r="F78" s="1">
        <v>174.56196600000001</v>
      </c>
      <c r="G78" s="1">
        <v>142310600</v>
      </c>
    </row>
    <row r="79" spans="1:7" x14ac:dyDescent="0.35">
      <c r="A79" s="2">
        <v>43983</v>
      </c>
      <c r="B79" s="1">
        <v>173.10000600000001</v>
      </c>
      <c r="C79" s="1">
        <v>194.08999600000001</v>
      </c>
      <c r="D79" s="1">
        <v>167</v>
      </c>
      <c r="E79" s="1">
        <v>187.33000200000001</v>
      </c>
      <c r="F79" s="1">
        <v>187.08561700000001</v>
      </c>
      <c r="G79" s="1">
        <v>140088300</v>
      </c>
    </row>
    <row r="80" spans="1:7" x14ac:dyDescent="0.35">
      <c r="A80" s="2">
        <v>44013</v>
      </c>
      <c r="B80" s="1">
        <v>188.10000600000001</v>
      </c>
      <c r="C80" s="1">
        <v>202.820007</v>
      </c>
      <c r="D80" s="1">
        <v>181.929993</v>
      </c>
      <c r="E80" s="1">
        <v>194.85000600000001</v>
      </c>
      <c r="F80" s="1">
        <v>194.59581</v>
      </c>
      <c r="G80" s="1">
        <v>103712300</v>
      </c>
    </row>
    <row r="81" spans="1:7" x14ac:dyDescent="0.35">
      <c r="A81" s="2">
        <v>44044</v>
      </c>
      <c r="B81" s="1">
        <v>197.800003</v>
      </c>
      <c r="C81" s="1">
        <v>278.27999899999998</v>
      </c>
      <c r="D81" s="1">
        <v>191.720001</v>
      </c>
      <c r="E81" s="1">
        <v>272.64999399999999</v>
      </c>
      <c r="F81" s="1">
        <v>272.29431199999999</v>
      </c>
      <c r="G81" s="1">
        <v>238989100</v>
      </c>
    </row>
    <row r="82" spans="1:7" x14ac:dyDescent="0.35">
      <c r="A82" s="2">
        <v>44075</v>
      </c>
      <c r="B82" s="1">
        <v>271</v>
      </c>
      <c r="C82" s="1">
        <v>284.5</v>
      </c>
      <c r="D82" s="1">
        <v>233.63000500000001</v>
      </c>
      <c r="E82" s="1">
        <v>251.320007</v>
      </c>
      <c r="F82" s="1">
        <v>250.992142</v>
      </c>
      <c r="G82" s="1">
        <v>159171200</v>
      </c>
    </row>
    <row r="83" spans="1:7" x14ac:dyDescent="0.35">
      <c r="A83" s="2">
        <v>44105</v>
      </c>
      <c r="B83" s="1">
        <v>253.179993</v>
      </c>
      <c r="C83" s="1">
        <v>270.16000400000001</v>
      </c>
      <c r="D83" s="1">
        <v>228.66000399999999</v>
      </c>
      <c r="E83" s="1">
        <v>232.270004</v>
      </c>
      <c r="F83" s="1">
        <v>231.966995</v>
      </c>
      <c r="G83" s="1">
        <v>92287700</v>
      </c>
    </row>
    <row r="84" spans="1:7" x14ac:dyDescent="0.35">
      <c r="A84" s="2">
        <v>44136</v>
      </c>
      <c r="B84" s="1">
        <v>235.11999499999999</v>
      </c>
      <c r="C84" s="1">
        <v>270.92001299999998</v>
      </c>
      <c r="D84" s="1">
        <v>228.990005</v>
      </c>
      <c r="E84" s="1">
        <v>245.800003</v>
      </c>
      <c r="F84" s="1">
        <v>245.47934000000001</v>
      </c>
      <c r="G84" s="1">
        <v>153933300</v>
      </c>
    </row>
    <row r="85" spans="1:7" x14ac:dyDescent="0.35">
      <c r="A85" s="2">
        <v>44166</v>
      </c>
      <c r="B85" s="1">
        <v>245</v>
      </c>
      <c r="C85" s="1">
        <v>246.699997</v>
      </c>
      <c r="D85" s="1">
        <v>215.63000500000001</v>
      </c>
      <c r="E85" s="1">
        <v>222.529999</v>
      </c>
      <c r="F85" s="1">
        <v>222.2397</v>
      </c>
      <c r="G85" s="1">
        <v>277067700</v>
      </c>
    </row>
    <row r="86" spans="1:7" x14ac:dyDescent="0.35">
      <c r="A86" s="2">
        <v>44197</v>
      </c>
      <c r="B86" s="1">
        <v>222.63999899999999</v>
      </c>
      <c r="C86" s="1">
        <v>230.300003</v>
      </c>
      <c r="D86" s="1">
        <v>212.990005</v>
      </c>
      <c r="E86" s="1">
        <v>225.55999800000001</v>
      </c>
      <c r="F86" s="1">
        <v>225.265747</v>
      </c>
      <c r="G86" s="1">
        <v>153537600</v>
      </c>
    </row>
    <row r="87" spans="1:7" x14ac:dyDescent="0.35">
      <c r="A87" s="2">
        <v>44228</v>
      </c>
      <c r="B87" s="1">
        <v>227.21000699999999</v>
      </c>
      <c r="C87" s="1">
        <v>251.229996</v>
      </c>
      <c r="D87" s="1">
        <v>216.33999600000001</v>
      </c>
      <c r="E87" s="1">
        <v>216.5</v>
      </c>
      <c r="F87" s="1">
        <v>216.21755999999999</v>
      </c>
      <c r="G87" s="1">
        <v>127959100</v>
      </c>
    </row>
    <row r="88" spans="1:7" x14ac:dyDescent="0.35">
      <c r="A88" s="2">
        <v>44256</v>
      </c>
      <c r="B88" s="1">
        <v>219.89999399999999</v>
      </c>
      <c r="C88" s="1">
        <v>220.199997</v>
      </c>
      <c r="D88" s="1">
        <v>201.509995</v>
      </c>
      <c r="E88" s="1">
        <v>211.86999499999999</v>
      </c>
      <c r="F88" s="1">
        <v>211.59359699999999</v>
      </c>
      <c r="G88" s="1">
        <v>175215000</v>
      </c>
    </row>
    <row r="89" spans="1:7" x14ac:dyDescent="0.35">
      <c r="A89" s="2">
        <v>44287</v>
      </c>
      <c r="B89" s="1">
        <v>213.60000600000001</v>
      </c>
      <c r="C89" s="1">
        <v>238.33000200000001</v>
      </c>
      <c r="D89" s="1">
        <v>213.36999499999999</v>
      </c>
      <c r="E89" s="1">
        <v>230.320007</v>
      </c>
      <c r="F89" s="1">
        <v>230.01954699999999</v>
      </c>
      <c r="G89" s="1">
        <v>106170300</v>
      </c>
    </row>
    <row r="90" spans="1:7" x14ac:dyDescent="0.35">
      <c r="A90" s="2">
        <v>44317</v>
      </c>
      <c r="B90" s="1">
        <v>230.770004</v>
      </c>
      <c r="C90" s="1">
        <v>243.5</v>
      </c>
      <c r="D90" s="1">
        <v>208.91000399999999</v>
      </c>
      <c r="E90" s="1">
        <v>238.10000600000001</v>
      </c>
      <c r="F90" s="1">
        <v>237.78938299999999</v>
      </c>
      <c r="G90" s="1">
        <v>131928300</v>
      </c>
    </row>
    <row r="91" spans="1:7" x14ac:dyDescent="0.35">
      <c r="A91" s="2">
        <v>44348</v>
      </c>
      <c r="B91" s="1">
        <v>238</v>
      </c>
      <c r="C91" s="1">
        <v>247.69000199999999</v>
      </c>
      <c r="D91" s="1">
        <v>229.429993</v>
      </c>
      <c r="E91" s="1">
        <v>244.270004</v>
      </c>
      <c r="F91" s="1">
        <v>243.95133999999999</v>
      </c>
      <c r="G91" s="1">
        <v>124445700</v>
      </c>
    </row>
    <row r="92" spans="1:7" x14ac:dyDescent="0.35">
      <c r="A92" s="2">
        <v>44378</v>
      </c>
      <c r="B92" s="1">
        <v>244.5</v>
      </c>
      <c r="C92" s="1">
        <v>253.5</v>
      </c>
      <c r="D92" s="1">
        <v>234.30999800000001</v>
      </c>
      <c r="E92" s="1">
        <v>241.929993</v>
      </c>
      <c r="F92" s="1">
        <v>241.61438000000001</v>
      </c>
      <c r="G92" s="1">
        <v>129733200</v>
      </c>
    </row>
    <row r="93" spans="1:7" x14ac:dyDescent="0.35">
      <c r="A93" s="2">
        <v>44409</v>
      </c>
      <c r="B93" s="1">
        <v>242.30999800000001</v>
      </c>
      <c r="C93" s="1">
        <v>275.22000100000002</v>
      </c>
      <c r="D93" s="1">
        <v>238.88000500000001</v>
      </c>
      <c r="E93" s="1">
        <v>265.26998900000001</v>
      </c>
      <c r="F93" s="1">
        <v>264.92392000000001</v>
      </c>
      <c r="G93" s="1">
        <v>132741000</v>
      </c>
    </row>
    <row r="94" spans="1:7" x14ac:dyDescent="0.35">
      <c r="A94" s="2">
        <v>44440</v>
      </c>
      <c r="B94" s="1">
        <v>266.26998900000001</v>
      </c>
      <c r="C94" s="1">
        <v>286.35998499999999</v>
      </c>
      <c r="D94" s="1">
        <v>252.19000199999999</v>
      </c>
      <c r="E94" s="1">
        <v>271.22000100000002</v>
      </c>
      <c r="F94" s="1">
        <v>270.86617999999999</v>
      </c>
      <c r="G94" s="1">
        <v>131289200</v>
      </c>
    </row>
    <row r="95" spans="1:7" x14ac:dyDescent="0.35">
      <c r="A95" s="2">
        <v>44470</v>
      </c>
      <c r="B95" s="1">
        <v>271.5</v>
      </c>
      <c r="C95" s="1">
        <v>300.77999899999998</v>
      </c>
      <c r="D95" s="1">
        <v>266.14001500000001</v>
      </c>
      <c r="E95" s="1">
        <v>299.69000199999999</v>
      </c>
      <c r="F95" s="1">
        <v>299.29904199999999</v>
      </c>
      <c r="G95" s="1">
        <v>90870800</v>
      </c>
    </row>
    <row r="96" spans="1:7" x14ac:dyDescent="0.35">
      <c r="A96" s="2">
        <v>44501</v>
      </c>
      <c r="B96" s="1">
        <v>301.5</v>
      </c>
      <c r="C96" s="1">
        <v>311.75</v>
      </c>
      <c r="D96" s="1">
        <v>283.040009</v>
      </c>
      <c r="E96" s="1">
        <v>284.959991</v>
      </c>
      <c r="F96" s="1">
        <v>284.588257</v>
      </c>
      <c r="G96" s="1">
        <v>99291500</v>
      </c>
    </row>
    <row r="97" spans="1:7" x14ac:dyDescent="0.35">
      <c r="A97" s="2">
        <v>44531</v>
      </c>
      <c r="B97" s="1">
        <v>271.26001000000002</v>
      </c>
      <c r="C97" s="1">
        <v>276.94000199999999</v>
      </c>
      <c r="D97" s="1">
        <v>245.25</v>
      </c>
      <c r="E97" s="1">
        <v>254.13000500000001</v>
      </c>
      <c r="F97" s="1">
        <v>253.79847699999999</v>
      </c>
      <c r="G97" s="1">
        <v>149738000</v>
      </c>
    </row>
    <row r="98" spans="1:7" x14ac:dyDescent="0.35">
      <c r="A98" s="2">
        <v>44562</v>
      </c>
      <c r="B98" s="1">
        <v>255.009995</v>
      </c>
      <c r="C98" s="1">
        <v>256.86999500000002</v>
      </c>
      <c r="D98" s="1">
        <v>207.509995</v>
      </c>
      <c r="E98" s="1">
        <v>232.63000500000001</v>
      </c>
      <c r="F98" s="1">
        <v>232.32652300000001</v>
      </c>
      <c r="G98" s="1">
        <v>162490700</v>
      </c>
    </row>
    <row r="99" spans="1:7" x14ac:dyDescent="0.35">
      <c r="A99" s="2">
        <v>44593</v>
      </c>
      <c r="B99" s="1">
        <v>232.36999499999999</v>
      </c>
      <c r="C99" s="1">
        <v>234.490005</v>
      </c>
      <c r="D99" s="1">
        <v>184.44000199999999</v>
      </c>
      <c r="E99" s="1">
        <v>210.529999</v>
      </c>
      <c r="F99" s="1">
        <v>210.25535600000001</v>
      </c>
      <c r="G99" s="1">
        <v>141619500</v>
      </c>
    </row>
    <row r="100" spans="1:7" x14ac:dyDescent="0.35">
      <c r="A100" s="2">
        <v>44621</v>
      </c>
      <c r="B100" s="1">
        <v>213.39999399999999</v>
      </c>
      <c r="C100" s="1">
        <v>222.16000399999999</v>
      </c>
      <c r="D100" s="1">
        <v>189.199997</v>
      </c>
      <c r="E100" s="1">
        <v>212.320007</v>
      </c>
      <c r="F100" s="1">
        <v>212.043015</v>
      </c>
      <c r="G100" s="1">
        <v>162067000</v>
      </c>
    </row>
    <row r="101" spans="1:7" x14ac:dyDescent="0.35">
      <c r="A101" s="2">
        <v>44652</v>
      </c>
      <c r="B101" s="1">
        <v>212.479996</v>
      </c>
      <c r="C101" s="1">
        <v>221</v>
      </c>
      <c r="D101" s="1">
        <v>167.550003</v>
      </c>
      <c r="E101" s="1">
        <v>175.94000199999999</v>
      </c>
      <c r="F101" s="1">
        <v>175.71047999999999</v>
      </c>
      <c r="G101" s="1">
        <v>139767900</v>
      </c>
    </row>
    <row r="102" spans="1:7" x14ac:dyDescent="0.35">
      <c r="A102" s="2">
        <v>44682</v>
      </c>
      <c r="B102" s="1">
        <v>175.08999600000001</v>
      </c>
      <c r="C102" s="1">
        <v>185.979996</v>
      </c>
      <c r="D102" s="1">
        <v>154.550003</v>
      </c>
      <c r="E102" s="1">
        <v>160.240005</v>
      </c>
      <c r="F102" s="1">
        <v>160.03095999999999</v>
      </c>
      <c r="G102" s="1">
        <v>167503800</v>
      </c>
    </row>
    <row r="103" spans="1:7" x14ac:dyDescent="0.35">
      <c r="A103" s="2">
        <v>44713</v>
      </c>
      <c r="B103" s="1">
        <v>178.009995</v>
      </c>
      <c r="C103" s="1">
        <v>192.679993</v>
      </c>
      <c r="D103" s="1">
        <v>158.16999799999999</v>
      </c>
      <c r="E103" s="1">
        <v>165.03999300000001</v>
      </c>
      <c r="F103" s="1">
        <v>164.824692</v>
      </c>
      <c r="G103" s="1">
        <v>208169100</v>
      </c>
    </row>
    <row r="104" spans="1:7" x14ac:dyDescent="0.35">
      <c r="A104" s="2">
        <v>44743</v>
      </c>
      <c r="B104" s="1">
        <v>164.759995</v>
      </c>
      <c r="C104" s="1">
        <v>187.55999800000001</v>
      </c>
      <c r="D104" s="1">
        <v>157.64999399999999</v>
      </c>
      <c r="E104" s="1">
        <v>184.020004</v>
      </c>
      <c r="F104" s="1">
        <v>183.77993799999999</v>
      </c>
      <c r="G104" s="1">
        <v>93357300</v>
      </c>
    </row>
    <row r="105" spans="1:7" x14ac:dyDescent="0.35">
      <c r="A105" s="2">
        <v>44774</v>
      </c>
      <c r="B105" s="1">
        <v>181.300003</v>
      </c>
      <c r="C105" s="1">
        <v>194.36999499999999</v>
      </c>
      <c r="D105" s="1">
        <v>155.970001</v>
      </c>
      <c r="E105" s="1">
        <v>156.11999499999999</v>
      </c>
      <c r="F105" s="1">
        <v>155.91632100000001</v>
      </c>
      <c r="G105" s="1">
        <v>143697900</v>
      </c>
    </row>
    <row r="106" spans="1:7" x14ac:dyDescent="0.35">
      <c r="A106" s="2">
        <v>44805</v>
      </c>
      <c r="B106" s="1">
        <v>154.86999499999999</v>
      </c>
      <c r="C106" s="1">
        <v>165.66000399999999</v>
      </c>
      <c r="D106" s="1">
        <v>143.75</v>
      </c>
      <c r="E106" s="1">
        <v>143.83999600000001</v>
      </c>
      <c r="F106" s="1">
        <v>143.652344</v>
      </c>
      <c r="G106" s="1">
        <v>153996000</v>
      </c>
    </row>
    <row r="107" spans="1:7" x14ac:dyDescent="0.35">
      <c r="A107" s="2">
        <v>44835</v>
      </c>
      <c r="B107" s="1">
        <v>144.979996</v>
      </c>
      <c r="C107" s="1">
        <v>166.029999</v>
      </c>
      <c r="D107" s="1">
        <v>137.58999600000001</v>
      </c>
      <c r="E107" s="1">
        <v>162.58999600000001</v>
      </c>
      <c r="F107" s="1">
        <v>162.37788399999999</v>
      </c>
      <c r="G107" s="1">
        <v>139814200</v>
      </c>
    </row>
    <row r="108" spans="1:7" x14ac:dyDescent="0.35">
      <c r="A108" s="2">
        <v>44866</v>
      </c>
      <c r="B108" s="1">
        <v>165</v>
      </c>
      <c r="C108" s="1">
        <v>165.699997</v>
      </c>
      <c r="D108" s="1">
        <v>136.03999300000001</v>
      </c>
      <c r="E108" s="1">
        <v>160.25</v>
      </c>
      <c r="F108" s="1">
        <v>160.04093900000001</v>
      </c>
      <c r="G108" s="1">
        <v>158881400</v>
      </c>
    </row>
    <row r="109" spans="1:7" x14ac:dyDescent="0.35">
      <c r="A109" s="2">
        <v>44896</v>
      </c>
      <c r="B109" s="1">
        <v>147.550003</v>
      </c>
      <c r="C109" s="1">
        <v>147.58999600000001</v>
      </c>
      <c r="D109" s="1">
        <v>126.339996</v>
      </c>
      <c r="E109" s="1">
        <v>132.58999600000001</v>
      </c>
      <c r="F109" s="1">
        <v>132.417023</v>
      </c>
      <c r="G109" s="1">
        <v>255570500</v>
      </c>
    </row>
    <row r="110" spans="1:7" x14ac:dyDescent="0.35">
      <c r="A110" s="2">
        <v>44927</v>
      </c>
      <c r="B110" s="1">
        <v>135.19000199999999</v>
      </c>
      <c r="C110" s="1">
        <v>168.009995</v>
      </c>
      <c r="D110" s="1">
        <v>133.029999</v>
      </c>
      <c r="E110" s="1">
        <v>167.970001</v>
      </c>
      <c r="F110" s="1">
        <v>167.75086999999999</v>
      </c>
      <c r="G110" s="1">
        <v>201955700</v>
      </c>
    </row>
    <row r="111" spans="1:7" x14ac:dyDescent="0.35">
      <c r="A111" s="2">
        <v>44958</v>
      </c>
      <c r="B111" s="1">
        <v>167.729996</v>
      </c>
      <c r="C111" s="1">
        <v>178.83999600000001</v>
      </c>
      <c r="D111" s="1">
        <v>159.66000399999999</v>
      </c>
      <c r="E111" s="1">
        <v>163.61000100000001</v>
      </c>
      <c r="F111" s="1">
        <v>163.39656099999999</v>
      </c>
      <c r="G111" s="1">
        <v>139359000</v>
      </c>
    </row>
    <row r="112" spans="1:7" x14ac:dyDescent="0.35">
      <c r="A112" s="2">
        <v>44986</v>
      </c>
      <c r="B112" s="1">
        <v>162.990005</v>
      </c>
      <c r="C112" s="1">
        <v>200</v>
      </c>
      <c r="D112" s="1">
        <v>162.979996</v>
      </c>
      <c r="E112" s="1">
        <v>199.779999</v>
      </c>
      <c r="F112" s="1">
        <v>199.51937899999999</v>
      </c>
      <c r="G112" s="1">
        <v>227454600</v>
      </c>
    </row>
    <row r="113" spans="1:7" x14ac:dyDescent="0.35">
      <c r="A113" s="2">
        <v>45017</v>
      </c>
      <c r="B113" s="1">
        <v>198.220001</v>
      </c>
      <c r="C113" s="1">
        <v>200.11999499999999</v>
      </c>
      <c r="D113" s="1">
        <v>187.30999800000001</v>
      </c>
      <c r="E113" s="1">
        <v>198.36999499999999</v>
      </c>
      <c r="F113" s="1">
        <v>198.11120600000001</v>
      </c>
      <c r="G113" s="1">
        <v>89847400</v>
      </c>
    </row>
    <row r="114" spans="1:7" x14ac:dyDescent="0.35">
      <c r="A114" s="2">
        <v>45047</v>
      </c>
      <c r="B114" s="1">
        <v>197.759995</v>
      </c>
      <c r="C114" s="1">
        <v>225</v>
      </c>
      <c r="D114" s="1">
        <v>190.759995</v>
      </c>
      <c r="E114" s="1">
        <v>223.38000500000001</v>
      </c>
      <c r="F114" s="1">
        <v>223.088593</v>
      </c>
      <c r="G114" s="1">
        <v>131670700</v>
      </c>
    </row>
    <row r="115" spans="1:7" x14ac:dyDescent="0.35">
      <c r="A115" s="2">
        <v>45078</v>
      </c>
      <c r="B115" s="1">
        <v>208.220001</v>
      </c>
      <c r="C115" s="1">
        <v>220.38999899999999</v>
      </c>
      <c r="D115" s="1">
        <v>204.779999</v>
      </c>
      <c r="E115" s="1">
        <v>211.259995</v>
      </c>
      <c r="F115" s="1">
        <v>210.98438999999999</v>
      </c>
      <c r="G115" s="1">
        <v>183473500</v>
      </c>
    </row>
    <row r="116" spans="1:7" x14ac:dyDescent="0.35">
      <c r="A116" s="2">
        <v>45108</v>
      </c>
      <c r="B116" s="1">
        <v>210.570007</v>
      </c>
      <c r="C116" s="1">
        <v>238.220001</v>
      </c>
      <c r="D116" s="1">
        <v>207.83000200000001</v>
      </c>
      <c r="E116" s="1">
        <v>225.009995</v>
      </c>
      <c r="F116" s="1">
        <v>224.71646100000001</v>
      </c>
      <c r="G116" s="1">
        <v>101123100</v>
      </c>
    </row>
    <row r="117" spans="1:7" x14ac:dyDescent="0.35">
      <c r="A117" s="2">
        <v>45139</v>
      </c>
      <c r="B117" s="1">
        <v>223.88999899999999</v>
      </c>
      <c r="C117" s="1">
        <v>228.78999300000001</v>
      </c>
      <c r="D117" s="1">
        <v>200.199997</v>
      </c>
      <c r="E117" s="1">
        <v>221.46000699999999</v>
      </c>
      <c r="F117" s="1">
        <v>221.171097</v>
      </c>
      <c r="G117" s="1">
        <v>118556300</v>
      </c>
    </row>
    <row r="118" spans="1:7" x14ac:dyDescent="0.35">
      <c r="A118" s="2">
        <v>45170</v>
      </c>
      <c r="B118" s="1">
        <v>223.5</v>
      </c>
      <c r="C118" s="1">
        <v>226.83000200000001</v>
      </c>
      <c r="D118" s="1">
        <v>199.550003</v>
      </c>
      <c r="E118" s="1">
        <v>202.779999</v>
      </c>
      <c r="F118" s="1">
        <v>202.515457</v>
      </c>
      <c r="G118" s="1">
        <v>94494900</v>
      </c>
    </row>
    <row r="119" spans="1:7" x14ac:dyDescent="0.35">
      <c r="A119" s="2">
        <v>45200</v>
      </c>
      <c r="B119" s="1">
        <v>200.800003</v>
      </c>
      <c r="C119" s="1">
        <v>211.94000199999999</v>
      </c>
      <c r="D119" s="1">
        <v>193.679993</v>
      </c>
      <c r="E119" s="1">
        <v>200.83000200000001</v>
      </c>
      <c r="F119" s="1">
        <v>200.56800799999999</v>
      </c>
      <c r="G119" s="1">
        <v>88825500</v>
      </c>
    </row>
    <row r="120" spans="1:7" x14ac:dyDescent="0.35">
      <c r="A120" s="2">
        <v>45231</v>
      </c>
      <c r="B120" s="1">
        <v>200.91999799999999</v>
      </c>
      <c r="C120" s="1">
        <v>252.5</v>
      </c>
      <c r="D120" s="1">
        <v>200.490005</v>
      </c>
      <c r="E120" s="1">
        <v>251.89999399999999</v>
      </c>
      <c r="F120" s="1">
        <v>251.571381</v>
      </c>
      <c r="G120" s="1">
        <v>115477100</v>
      </c>
    </row>
    <row r="121" spans="1:7" x14ac:dyDescent="0.35">
      <c r="A121" s="2">
        <v>45261</v>
      </c>
      <c r="B121" s="1">
        <v>250</v>
      </c>
      <c r="C121" s="1">
        <v>268.35998499999999</v>
      </c>
      <c r="D121" s="1">
        <v>246.88999899999999</v>
      </c>
      <c r="E121" s="1">
        <v>263.14001500000001</v>
      </c>
      <c r="F121" s="1">
        <v>262.79672199999999</v>
      </c>
      <c r="G121" s="1">
        <v>124005300</v>
      </c>
    </row>
    <row r="122" spans="1:7" x14ac:dyDescent="0.35">
      <c r="A122" s="2">
        <v>45292</v>
      </c>
      <c r="B122" s="1">
        <v>260.540009</v>
      </c>
      <c r="C122" s="1">
        <v>289.290009</v>
      </c>
      <c r="D122" s="1">
        <v>249.83999600000001</v>
      </c>
      <c r="E122" s="1">
        <v>281.08999599999999</v>
      </c>
      <c r="F122" s="1">
        <v>280.723297</v>
      </c>
      <c r="G122" s="1">
        <v>115434600</v>
      </c>
    </row>
    <row r="123" spans="1:7" x14ac:dyDescent="0.35">
      <c r="A123" s="2">
        <v>45323</v>
      </c>
      <c r="B123" s="1">
        <v>282.01001000000002</v>
      </c>
      <c r="C123" s="1">
        <v>310.540009</v>
      </c>
      <c r="D123" s="1">
        <v>276.42001299999998</v>
      </c>
      <c r="E123" s="1">
        <v>308.82000699999998</v>
      </c>
      <c r="F123" s="1">
        <v>308.417145</v>
      </c>
      <c r="G123" s="1">
        <v>116421200</v>
      </c>
    </row>
    <row r="124" spans="1:7" x14ac:dyDescent="0.35">
      <c r="A124" s="2">
        <v>45352</v>
      </c>
      <c r="B124" s="1">
        <v>307</v>
      </c>
      <c r="C124" s="1">
        <v>318.709991</v>
      </c>
      <c r="D124" s="1">
        <v>293.76998900000001</v>
      </c>
      <c r="E124" s="1">
        <v>301.17999300000002</v>
      </c>
      <c r="F124" s="1">
        <v>300.78707900000001</v>
      </c>
      <c r="G124" s="1">
        <v>119881000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6980-7EAB-4695-B38D-013C68FE406E}">
  <dimension ref="A1:G124"/>
  <sheetViews>
    <sheetView workbookViewId="0">
      <selection activeCell="J10" sqref="J10"/>
    </sheetView>
  </sheetViews>
  <sheetFormatPr defaultRowHeight="14.5" x14ac:dyDescent="0.35"/>
  <cols>
    <col min="1" max="1" width="10.26953125" bestFit="1" customWidth="1"/>
    <col min="2" max="2" width="10.36328125" bestFit="1" customWidth="1"/>
    <col min="3" max="3" width="9.6328125" bestFit="1" customWidth="1"/>
    <col min="4" max="4" width="9.453125" bestFit="1" customWidth="1"/>
    <col min="5" max="5" width="11.453125" bestFit="1" customWidth="1"/>
    <col min="6" max="6" width="15.90625" bestFit="1" customWidth="1"/>
    <col min="7" max="7" width="15.6328125" bestFit="1" customWidth="1"/>
  </cols>
  <sheetData>
    <row r="1" spans="1:7" ht="15" thickBot="1" x14ac:dyDescent="0.4">
      <c r="A1" s="58" t="s">
        <v>59</v>
      </c>
      <c r="B1" s="59" t="s">
        <v>60</v>
      </c>
      <c r="C1" s="59" t="s">
        <v>61</v>
      </c>
      <c r="D1" s="59" t="s">
        <v>62</v>
      </c>
      <c r="E1" s="59" t="s">
        <v>66</v>
      </c>
      <c r="F1" s="60" t="s">
        <v>67</v>
      </c>
      <c r="G1" s="61" t="s">
        <v>65</v>
      </c>
    </row>
    <row r="2" spans="1:7" x14ac:dyDescent="0.35">
      <c r="A2" s="55">
        <v>41640</v>
      </c>
      <c r="B2" s="56">
        <v>1845.86</v>
      </c>
      <c r="C2" s="56">
        <v>1850.84</v>
      </c>
      <c r="D2" s="56">
        <v>1770.45</v>
      </c>
      <c r="E2" s="56">
        <v>1782.59</v>
      </c>
      <c r="F2" s="56">
        <v>1782.59</v>
      </c>
      <c r="G2" s="57">
        <v>75871910000</v>
      </c>
    </row>
    <row r="3" spans="1:7" x14ac:dyDescent="0.35">
      <c r="A3" s="50">
        <v>41671</v>
      </c>
      <c r="B3" s="49">
        <v>1782.68</v>
      </c>
      <c r="C3" s="49">
        <v>1867.92</v>
      </c>
      <c r="D3" s="49">
        <v>1737.92</v>
      </c>
      <c r="E3" s="49">
        <v>1859.45</v>
      </c>
      <c r="F3" s="49">
        <v>1859.45</v>
      </c>
      <c r="G3" s="51">
        <v>69725590000</v>
      </c>
    </row>
    <row r="4" spans="1:7" x14ac:dyDescent="0.35">
      <c r="A4" s="50">
        <v>41699</v>
      </c>
      <c r="B4" s="49">
        <v>1857.68</v>
      </c>
      <c r="C4" s="49">
        <v>1883.97</v>
      </c>
      <c r="D4" s="49">
        <v>1834.44</v>
      </c>
      <c r="E4" s="49">
        <v>1872.34</v>
      </c>
      <c r="F4" s="49">
        <v>1872.34</v>
      </c>
      <c r="G4" s="51">
        <v>71885030000</v>
      </c>
    </row>
    <row r="5" spans="1:7" x14ac:dyDescent="0.35">
      <c r="A5" s="50">
        <v>41730</v>
      </c>
      <c r="B5" s="49">
        <v>1873.96</v>
      </c>
      <c r="C5" s="49">
        <v>1897.28</v>
      </c>
      <c r="D5" s="49">
        <v>1814.36</v>
      </c>
      <c r="E5" s="49">
        <v>1883.95</v>
      </c>
      <c r="F5" s="49">
        <v>1883.95</v>
      </c>
      <c r="G5" s="51">
        <v>71595810000</v>
      </c>
    </row>
    <row r="6" spans="1:7" x14ac:dyDescent="0.35">
      <c r="A6" s="50">
        <v>41760</v>
      </c>
      <c r="B6" s="49">
        <v>1884.39</v>
      </c>
      <c r="C6" s="49">
        <v>1924.03</v>
      </c>
      <c r="D6" s="49">
        <v>1859.79</v>
      </c>
      <c r="E6" s="49">
        <v>1923.57</v>
      </c>
      <c r="F6" s="49">
        <v>1923.57</v>
      </c>
      <c r="G6" s="51">
        <v>63623630000</v>
      </c>
    </row>
    <row r="7" spans="1:7" x14ac:dyDescent="0.35">
      <c r="A7" s="50">
        <v>41791</v>
      </c>
      <c r="B7" s="49">
        <v>1923.87</v>
      </c>
      <c r="C7" s="49">
        <v>1968.17</v>
      </c>
      <c r="D7" s="49">
        <v>1915.98</v>
      </c>
      <c r="E7" s="49">
        <v>1960.23</v>
      </c>
      <c r="F7" s="49">
        <v>1960.23</v>
      </c>
      <c r="G7" s="51">
        <v>63283380000</v>
      </c>
    </row>
    <row r="8" spans="1:7" x14ac:dyDescent="0.35">
      <c r="A8" s="50">
        <v>41821</v>
      </c>
      <c r="B8" s="49">
        <v>1962.29</v>
      </c>
      <c r="C8" s="49">
        <v>1991.39</v>
      </c>
      <c r="D8" s="49">
        <v>1930.67</v>
      </c>
      <c r="E8" s="49">
        <v>1930.67</v>
      </c>
      <c r="F8" s="49">
        <v>1930.67</v>
      </c>
      <c r="G8" s="51">
        <v>66524690000</v>
      </c>
    </row>
    <row r="9" spans="1:7" x14ac:dyDescent="0.35">
      <c r="A9" s="50">
        <v>41852</v>
      </c>
      <c r="B9" s="49">
        <v>1929.8</v>
      </c>
      <c r="C9" s="49">
        <v>2005.04</v>
      </c>
      <c r="D9" s="49">
        <v>1904.78</v>
      </c>
      <c r="E9" s="49">
        <v>2003.37</v>
      </c>
      <c r="F9" s="49">
        <v>2003.37</v>
      </c>
      <c r="G9" s="51">
        <v>58131140000</v>
      </c>
    </row>
    <row r="10" spans="1:7" x14ac:dyDescent="0.35">
      <c r="A10" s="50">
        <v>41883</v>
      </c>
      <c r="B10" s="49">
        <v>2004.07</v>
      </c>
      <c r="C10" s="49">
        <v>2019.26</v>
      </c>
      <c r="D10" s="49">
        <v>1964.04</v>
      </c>
      <c r="E10" s="49">
        <v>1972.29</v>
      </c>
      <c r="F10" s="49">
        <v>1972.29</v>
      </c>
      <c r="G10" s="51">
        <v>66706000000</v>
      </c>
    </row>
    <row r="11" spans="1:7" x14ac:dyDescent="0.35">
      <c r="A11" s="50">
        <v>41913</v>
      </c>
      <c r="B11" s="49">
        <v>1971.44</v>
      </c>
      <c r="C11" s="49">
        <v>2018.19</v>
      </c>
      <c r="D11" s="49">
        <v>1820.66</v>
      </c>
      <c r="E11" s="49">
        <v>2018.05</v>
      </c>
      <c r="F11" s="49">
        <v>2018.05</v>
      </c>
      <c r="G11" s="51">
        <v>93714040000</v>
      </c>
    </row>
    <row r="12" spans="1:7" x14ac:dyDescent="0.35">
      <c r="A12" s="50">
        <v>41944</v>
      </c>
      <c r="B12" s="49">
        <v>2018.21</v>
      </c>
      <c r="C12" s="49">
        <v>2075.7600000000002</v>
      </c>
      <c r="D12" s="49">
        <v>2001.01</v>
      </c>
      <c r="E12" s="49">
        <v>2067.56</v>
      </c>
      <c r="F12" s="49">
        <v>2067.56</v>
      </c>
      <c r="G12" s="51">
        <v>63600190000</v>
      </c>
    </row>
    <row r="13" spans="1:7" x14ac:dyDescent="0.35">
      <c r="A13" s="50">
        <v>41974</v>
      </c>
      <c r="B13" s="49">
        <v>2065.7800000000002</v>
      </c>
      <c r="C13" s="49">
        <v>2093.5500000000002</v>
      </c>
      <c r="D13" s="49">
        <v>1972.56</v>
      </c>
      <c r="E13" s="49">
        <v>2058.9</v>
      </c>
      <c r="F13" s="49">
        <v>2058.9</v>
      </c>
      <c r="G13" s="51">
        <v>80743820000</v>
      </c>
    </row>
    <row r="14" spans="1:7" x14ac:dyDescent="0.35">
      <c r="A14" s="50">
        <v>42005</v>
      </c>
      <c r="B14" s="49">
        <v>2058.9</v>
      </c>
      <c r="C14" s="49">
        <v>2072.36</v>
      </c>
      <c r="D14" s="49">
        <v>1988.12</v>
      </c>
      <c r="E14" s="49">
        <v>1994.99</v>
      </c>
      <c r="F14" s="49">
        <v>1994.99</v>
      </c>
      <c r="G14" s="51">
        <v>77330040000</v>
      </c>
    </row>
    <row r="15" spans="1:7" x14ac:dyDescent="0.35">
      <c r="A15" s="50">
        <v>42036</v>
      </c>
      <c r="B15" s="49">
        <v>1996.67</v>
      </c>
      <c r="C15" s="49">
        <v>2119.59</v>
      </c>
      <c r="D15" s="49">
        <v>1980.9</v>
      </c>
      <c r="E15" s="49">
        <v>2104.5</v>
      </c>
      <c r="F15" s="49">
        <v>2104.5</v>
      </c>
      <c r="G15" s="51">
        <v>68775560000</v>
      </c>
    </row>
    <row r="16" spans="1:7" x14ac:dyDescent="0.35">
      <c r="A16" s="50">
        <v>42064</v>
      </c>
      <c r="B16" s="49">
        <v>2105.23</v>
      </c>
      <c r="C16" s="49">
        <v>2117.52</v>
      </c>
      <c r="D16" s="49">
        <v>2039.69</v>
      </c>
      <c r="E16" s="49">
        <v>2067.89</v>
      </c>
      <c r="F16" s="49">
        <v>2067.89</v>
      </c>
      <c r="G16" s="51">
        <v>76675850000</v>
      </c>
    </row>
    <row r="17" spans="1:7" x14ac:dyDescent="0.35">
      <c r="A17" s="50">
        <v>42095</v>
      </c>
      <c r="B17" s="49">
        <v>2067.63</v>
      </c>
      <c r="C17" s="49">
        <v>2125.92</v>
      </c>
      <c r="D17" s="49">
        <v>2048.38</v>
      </c>
      <c r="E17" s="49">
        <v>2085.5100000000002</v>
      </c>
      <c r="F17" s="49">
        <v>2085.5100000000002</v>
      </c>
      <c r="G17" s="51">
        <v>72060940000</v>
      </c>
    </row>
    <row r="18" spans="1:7" x14ac:dyDescent="0.35">
      <c r="A18" s="50">
        <v>42125</v>
      </c>
      <c r="B18" s="49">
        <v>2087.38</v>
      </c>
      <c r="C18" s="49">
        <v>2134.7199999999998</v>
      </c>
      <c r="D18" s="49">
        <v>2067.9299999999998</v>
      </c>
      <c r="E18" s="49">
        <v>2107.39</v>
      </c>
      <c r="F18" s="49">
        <v>2107.39</v>
      </c>
      <c r="G18" s="51">
        <v>65187730000</v>
      </c>
    </row>
    <row r="19" spans="1:7" x14ac:dyDescent="0.35">
      <c r="A19" s="50">
        <v>42156</v>
      </c>
      <c r="B19" s="49">
        <v>2108.64</v>
      </c>
      <c r="C19" s="49">
        <v>2129.87</v>
      </c>
      <c r="D19" s="49">
        <v>2056.3200000000002</v>
      </c>
      <c r="E19" s="49">
        <v>2063.11</v>
      </c>
      <c r="F19" s="49">
        <v>2063.11</v>
      </c>
      <c r="G19" s="51">
        <v>73213980000</v>
      </c>
    </row>
    <row r="20" spans="1:7" x14ac:dyDescent="0.35">
      <c r="A20" s="50">
        <v>42186</v>
      </c>
      <c r="B20" s="49">
        <v>2067</v>
      </c>
      <c r="C20" s="49">
        <v>2132.8200000000002</v>
      </c>
      <c r="D20" s="49">
        <v>2044.02</v>
      </c>
      <c r="E20" s="49">
        <v>2103.84</v>
      </c>
      <c r="F20" s="49">
        <v>2103.84</v>
      </c>
      <c r="G20" s="51">
        <v>77920590000</v>
      </c>
    </row>
    <row r="21" spans="1:7" x14ac:dyDescent="0.35">
      <c r="A21" s="50">
        <v>42217</v>
      </c>
      <c r="B21" s="49">
        <v>2104.4899999999998</v>
      </c>
      <c r="C21" s="49">
        <v>2112.66</v>
      </c>
      <c r="D21" s="49">
        <v>1867.01</v>
      </c>
      <c r="E21" s="49">
        <v>1972.18</v>
      </c>
      <c r="F21" s="49">
        <v>1972.18</v>
      </c>
      <c r="G21" s="51">
        <v>84626790000</v>
      </c>
    </row>
    <row r="22" spans="1:7" x14ac:dyDescent="0.35">
      <c r="A22" s="50">
        <v>42248</v>
      </c>
      <c r="B22" s="49">
        <v>1970.09</v>
      </c>
      <c r="C22" s="49">
        <v>2020.86</v>
      </c>
      <c r="D22" s="49">
        <v>1871.91</v>
      </c>
      <c r="E22" s="49">
        <v>1920.03</v>
      </c>
      <c r="F22" s="49">
        <v>1920.03</v>
      </c>
      <c r="G22" s="51">
        <v>79989370000</v>
      </c>
    </row>
    <row r="23" spans="1:7" x14ac:dyDescent="0.35">
      <c r="A23" s="50">
        <v>42278</v>
      </c>
      <c r="B23" s="49">
        <v>1919.65</v>
      </c>
      <c r="C23" s="49">
        <v>2094.3200000000002</v>
      </c>
      <c r="D23" s="49">
        <v>1893.7</v>
      </c>
      <c r="E23" s="49">
        <v>2079.36</v>
      </c>
      <c r="F23" s="49">
        <v>2079.36</v>
      </c>
      <c r="G23" s="51">
        <v>85844900000</v>
      </c>
    </row>
    <row r="24" spans="1:7" x14ac:dyDescent="0.35">
      <c r="A24" s="50">
        <v>42309</v>
      </c>
      <c r="B24" s="49">
        <v>2080.7600000000002</v>
      </c>
      <c r="C24" s="49">
        <v>2116.48</v>
      </c>
      <c r="D24" s="49">
        <v>2019.39</v>
      </c>
      <c r="E24" s="49">
        <v>2080.41</v>
      </c>
      <c r="F24" s="49">
        <v>2080.41</v>
      </c>
      <c r="G24" s="51">
        <v>75943590000</v>
      </c>
    </row>
    <row r="25" spans="1:7" x14ac:dyDescent="0.35">
      <c r="A25" s="50">
        <v>42339</v>
      </c>
      <c r="B25" s="49">
        <v>2082.9299999999998</v>
      </c>
      <c r="C25" s="49">
        <v>2104.27</v>
      </c>
      <c r="D25" s="49">
        <v>1993.26</v>
      </c>
      <c r="E25" s="49">
        <v>2043.94</v>
      </c>
      <c r="F25" s="49">
        <v>2043.94</v>
      </c>
      <c r="G25" s="51">
        <v>83649260000</v>
      </c>
    </row>
    <row r="26" spans="1:7" x14ac:dyDescent="0.35">
      <c r="A26" s="50">
        <v>42370</v>
      </c>
      <c r="B26" s="49">
        <v>2038.2</v>
      </c>
      <c r="C26" s="49">
        <v>2038.2</v>
      </c>
      <c r="D26" s="49">
        <v>1812.29</v>
      </c>
      <c r="E26" s="49">
        <v>1940.24</v>
      </c>
      <c r="F26" s="49">
        <v>1940.24</v>
      </c>
      <c r="G26" s="51">
        <v>92409770000</v>
      </c>
    </row>
    <row r="27" spans="1:7" x14ac:dyDescent="0.35">
      <c r="A27" s="50">
        <v>42401</v>
      </c>
      <c r="B27" s="49">
        <v>1936.94</v>
      </c>
      <c r="C27" s="49">
        <v>1962.96</v>
      </c>
      <c r="D27" s="49">
        <v>1810.1</v>
      </c>
      <c r="E27" s="49">
        <v>1932.23</v>
      </c>
      <c r="F27" s="49">
        <v>1932.23</v>
      </c>
      <c r="G27" s="51">
        <v>93049560000</v>
      </c>
    </row>
    <row r="28" spans="1:7" x14ac:dyDescent="0.35">
      <c r="A28" s="50">
        <v>42430</v>
      </c>
      <c r="B28" s="49">
        <v>1937.09</v>
      </c>
      <c r="C28" s="49">
        <v>2072.21</v>
      </c>
      <c r="D28" s="49">
        <v>1937.09</v>
      </c>
      <c r="E28" s="49">
        <v>2059.7399999999998</v>
      </c>
      <c r="F28" s="49">
        <v>2059.7399999999998</v>
      </c>
      <c r="G28" s="51">
        <v>92639420000</v>
      </c>
    </row>
    <row r="29" spans="1:7" x14ac:dyDescent="0.35">
      <c r="A29" s="50">
        <v>42461</v>
      </c>
      <c r="B29" s="49">
        <v>2056.62</v>
      </c>
      <c r="C29" s="49">
        <v>2111.0500000000002</v>
      </c>
      <c r="D29" s="49">
        <v>2033.8</v>
      </c>
      <c r="E29" s="49">
        <v>2065.3000000000002</v>
      </c>
      <c r="F29" s="49">
        <v>2065.3000000000002</v>
      </c>
      <c r="G29" s="51">
        <v>81124990000</v>
      </c>
    </row>
    <row r="30" spans="1:7" x14ac:dyDescent="0.35">
      <c r="A30" s="50">
        <v>42491</v>
      </c>
      <c r="B30" s="49">
        <v>2067.17</v>
      </c>
      <c r="C30" s="49">
        <v>2103.48</v>
      </c>
      <c r="D30" s="49">
        <v>2025.91</v>
      </c>
      <c r="E30" s="49">
        <v>2096.9499999999998</v>
      </c>
      <c r="F30" s="49">
        <v>2096.9499999999998</v>
      </c>
      <c r="G30" s="51">
        <v>78883600000</v>
      </c>
    </row>
    <row r="31" spans="1:7" x14ac:dyDescent="0.35">
      <c r="A31" s="50">
        <v>42522</v>
      </c>
      <c r="B31" s="49">
        <v>2093.94</v>
      </c>
      <c r="C31" s="49">
        <v>2120.5500000000002</v>
      </c>
      <c r="D31" s="49">
        <v>1991.68</v>
      </c>
      <c r="E31" s="49">
        <v>2098.86</v>
      </c>
      <c r="F31" s="49">
        <v>2098.86</v>
      </c>
      <c r="G31" s="51">
        <v>86852700000</v>
      </c>
    </row>
    <row r="32" spans="1:7" x14ac:dyDescent="0.35">
      <c r="A32" s="50">
        <v>42552</v>
      </c>
      <c r="B32" s="49">
        <v>2099.34</v>
      </c>
      <c r="C32" s="49">
        <v>2177.09</v>
      </c>
      <c r="D32" s="49">
        <v>2074.02</v>
      </c>
      <c r="E32" s="49">
        <v>2173.6</v>
      </c>
      <c r="F32" s="49">
        <v>2173.6</v>
      </c>
      <c r="G32" s="51">
        <v>69530250000</v>
      </c>
    </row>
    <row r="33" spans="1:7" x14ac:dyDescent="0.35">
      <c r="A33" s="50">
        <v>42583</v>
      </c>
      <c r="B33" s="49">
        <v>2173.15</v>
      </c>
      <c r="C33" s="49">
        <v>2193.81</v>
      </c>
      <c r="D33" s="49">
        <v>2147.58</v>
      </c>
      <c r="E33" s="49">
        <v>2170.9499999999998</v>
      </c>
      <c r="F33" s="49">
        <v>2170.9499999999998</v>
      </c>
      <c r="G33" s="51">
        <v>75610310000</v>
      </c>
    </row>
    <row r="34" spans="1:7" x14ac:dyDescent="0.35">
      <c r="A34" s="50">
        <v>42614</v>
      </c>
      <c r="B34" s="49">
        <v>2171.33</v>
      </c>
      <c r="C34" s="49">
        <v>2187.87</v>
      </c>
      <c r="D34" s="49">
        <v>2119.12</v>
      </c>
      <c r="E34" s="49">
        <v>2168.27</v>
      </c>
      <c r="F34" s="49">
        <v>2168.27</v>
      </c>
      <c r="G34" s="51">
        <v>77023620000</v>
      </c>
    </row>
    <row r="35" spans="1:7" x14ac:dyDescent="0.35">
      <c r="A35" s="50">
        <v>42644</v>
      </c>
      <c r="B35" s="49">
        <v>2164.33</v>
      </c>
      <c r="C35" s="49">
        <v>2169.6</v>
      </c>
      <c r="D35" s="49">
        <v>2114.7199999999998</v>
      </c>
      <c r="E35" s="49">
        <v>2126.15</v>
      </c>
      <c r="F35" s="49">
        <v>2126.15</v>
      </c>
      <c r="G35" s="51">
        <v>72915530000</v>
      </c>
    </row>
    <row r="36" spans="1:7" x14ac:dyDescent="0.35">
      <c r="A36" s="50">
        <v>42675</v>
      </c>
      <c r="B36" s="49">
        <v>2128.6799999999998</v>
      </c>
      <c r="C36" s="49">
        <v>2214.1</v>
      </c>
      <c r="D36" s="49">
        <v>2083.79</v>
      </c>
      <c r="E36" s="49">
        <v>2198.81</v>
      </c>
      <c r="F36" s="49">
        <v>2198.81</v>
      </c>
      <c r="G36" s="51">
        <v>88445380000</v>
      </c>
    </row>
    <row r="37" spans="1:7" x14ac:dyDescent="0.35">
      <c r="A37" s="50">
        <v>42705</v>
      </c>
      <c r="B37" s="49">
        <v>2200.17</v>
      </c>
      <c r="C37" s="49">
        <v>2277.5300000000002</v>
      </c>
      <c r="D37" s="49">
        <v>2187.44</v>
      </c>
      <c r="E37" s="49">
        <v>2238.83</v>
      </c>
      <c r="F37" s="49">
        <v>2238.83</v>
      </c>
      <c r="G37" s="51">
        <v>75344550000</v>
      </c>
    </row>
    <row r="38" spans="1:7" x14ac:dyDescent="0.35">
      <c r="A38" s="50">
        <v>42736</v>
      </c>
      <c r="B38" s="49">
        <v>2251.5700000000002</v>
      </c>
      <c r="C38" s="49">
        <v>2300.9899999999998</v>
      </c>
      <c r="D38" s="49">
        <v>2245.13</v>
      </c>
      <c r="E38" s="49">
        <v>2278.87</v>
      </c>
      <c r="F38" s="49">
        <v>2278.87</v>
      </c>
      <c r="G38" s="51">
        <v>70576420000</v>
      </c>
    </row>
    <row r="39" spans="1:7" x14ac:dyDescent="0.35">
      <c r="A39" s="50">
        <v>42767</v>
      </c>
      <c r="B39" s="49">
        <v>2285.59</v>
      </c>
      <c r="C39" s="49">
        <v>2371.54</v>
      </c>
      <c r="D39" s="49">
        <v>2271.65</v>
      </c>
      <c r="E39" s="49">
        <v>2363.64</v>
      </c>
      <c r="F39" s="49">
        <v>2363.64</v>
      </c>
      <c r="G39" s="51">
        <v>69260940000</v>
      </c>
    </row>
    <row r="40" spans="1:7" x14ac:dyDescent="0.35">
      <c r="A40" s="50">
        <v>42795</v>
      </c>
      <c r="B40" s="49">
        <v>2380.13</v>
      </c>
      <c r="C40" s="49">
        <v>2400.98</v>
      </c>
      <c r="D40" s="49">
        <v>2322.25</v>
      </c>
      <c r="E40" s="49">
        <v>2362.7199999999998</v>
      </c>
      <c r="F40" s="49">
        <v>2362.7199999999998</v>
      </c>
      <c r="G40" s="51">
        <v>81664010000</v>
      </c>
    </row>
    <row r="41" spans="1:7" x14ac:dyDescent="0.35">
      <c r="A41" s="50">
        <v>42826</v>
      </c>
      <c r="B41" s="49">
        <v>2362.34</v>
      </c>
      <c r="C41" s="49">
        <v>2398.16</v>
      </c>
      <c r="D41" s="49">
        <v>2328.9499999999998</v>
      </c>
      <c r="E41" s="49">
        <v>2384.1999999999998</v>
      </c>
      <c r="F41" s="49">
        <v>2384.1999999999998</v>
      </c>
      <c r="G41" s="51">
        <v>65369860000</v>
      </c>
    </row>
    <row r="42" spans="1:7" x14ac:dyDescent="0.35">
      <c r="A42" s="50">
        <v>42856</v>
      </c>
      <c r="B42" s="49">
        <v>2388.5</v>
      </c>
      <c r="C42" s="49">
        <v>2418.71</v>
      </c>
      <c r="D42" s="49">
        <v>2352.7199999999998</v>
      </c>
      <c r="E42" s="49">
        <v>2411.8000000000002</v>
      </c>
      <c r="F42" s="49">
        <v>2411.8000000000002</v>
      </c>
      <c r="G42" s="51">
        <v>79719460000</v>
      </c>
    </row>
    <row r="43" spans="1:7" x14ac:dyDescent="0.35">
      <c r="A43" s="50">
        <v>42887</v>
      </c>
      <c r="B43" s="49">
        <v>2415.65</v>
      </c>
      <c r="C43" s="49">
        <v>2453.8200000000002</v>
      </c>
      <c r="D43" s="49">
        <v>2405.6999999999998</v>
      </c>
      <c r="E43" s="49">
        <v>2423.41</v>
      </c>
      <c r="F43" s="49">
        <v>2423.41</v>
      </c>
      <c r="G43" s="51">
        <v>81078810000</v>
      </c>
    </row>
    <row r="44" spans="1:7" x14ac:dyDescent="0.35">
      <c r="A44" s="50">
        <v>42917</v>
      </c>
      <c r="B44" s="49">
        <v>2431.39</v>
      </c>
      <c r="C44" s="49">
        <v>2484.04</v>
      </c>
      <c r="D44" s="49">
        <v>2407.6999999999998</v>
      </c>
      <c r="E44" s="49">
        <v>2470.3000000000002</v>
      </c>
      <c r="F44" s="49">
        <v>2470.3000000000002</v>
      </c>
      <c r="G44" s="51">
        <v>63348090000</v>
      </c>
    </row>
    <row r="45" spans="1:7" x14ac:dyDescent="0.35">
      <c r="A45" s="50">
        <v>42948</v>
      </c>
      <c r="B45" s="49">
        <v>2477.1</v>
      </c>
      <c r="C45" s="49">
        <v>2490.87</v>
      </c>
      <c r="D45" s="49">
        <v>2417.35</v>
      </c>
      <c r="E45" s="49">
        <v>2471.65</v>
      </c>
      <c r="F45" s="49">
        <v>2471.65</v>
      </c>
      <c r="G45" s="51">
        <v>70784900000</v>
      </c>
    </row>
    <row r="46" spans="1:7" x14ac:dyDescent="0.35">
      <c r="A46" s="50">
        <v>42979</v>
      </c>
      <c r="B46" s="49">
        <v>2474.42</v>
      </c>
      <c r="C46" s="49">
        <v>2519.44</v>
      </c>
      <c r="D46" s="49">
        <v>2446.5500000000002</v>
      </c>
      <c r="E46" s="49">
        <v>2519.36</v>
      </c>
      <c r="F46" s="49">
        <v>2519.36</v>
      </c>
      <c r="G46" s="51">
        <v>66624120000</v>
      </c>
    </row>
    <row r="47" spans="1:7" x14ac:dyDescent="0.35">
      <c r="A47" s="50">
        <v>43009</v>
      </c>
      <c r="B47" s="49">
        <v>2521.1999999999998</v>
      </c>
      <c r="C47" s="49">
        <v>2582.98</v>
      </c>
      <c r="D47" s="49">
        <v>2520.4</v>
      </c>
      <c r="E47" s="49">
        <v>2575.2600000000002</v>
      </c>
      <c r="F47" s="49">
        <v>2575.2600000000002</v>
      </c>
      <c r="G47" s="51">
        <v>71088550000</v>
      </c>
    </row>
    <row r="48" spans="1:7" x14ac:dyDescent="0.35">
      <c r="A48" s="50">
        <v>43040</v>
      </c>
      <c r="B48" s="49">
        <v>2583.21</v>
      </c>
      <c r="C48" s="49">
        <v>2657.74</v>
      </c>
      <c r="D48" s="49">
        <v>2557.4499999999998</v>
      </c>
      <c r="E48" s="49">
        <v>2647.58</v>
      </c>
      <c r="F48" s="49">
        <v>2647.58</v>
      </c>
      <c r="G48" s="51">
        <v>73416960000</v>
      </c>
    </row>
    <row r="49" spans="1:7" x14ac:dyDescent="0.35">
      <c r="A49" s="50">
        <v>43070</v>
      </c>
      <c r="B49" s="49">
        <v>2645.1</v>
      </c>
      <c r="C49" s="49">
        <v>2694.97</v>
      </c>
      <c r="D49" s="49">
        <v>2605.52</v>
      </c>
      <c r="E49" s="49">
        <v>2673.61</v>
      </c>
      <c r="F49" s="49">
        <v>2673.61</v>
      </c>
      <c r="G49" s="51">
        <v>65531700000</v>
      </c>
    </row>
    <row r="50" spans="1:7" x14ac:dyDescent="0.35">
      <c r="A50" s="50">
        <v>43101</v>
      </c>
      <c r="B50" s="49">
        <v>2683.73</v>
      </c>
      <c r="C50" s="49">
        <v>2872.87</v>
      </c>
      <c r="D50" s="49">
        <v>2682.36</v>
      </c>
      <c r="E50" s="49">
        <v>2823.81</v>
      </c>
      <c r="F50" s="49">
        <v>2823.81</v>
      </c>
      <c r="G50" s="51">
        <v>77318690000</v>
      </c>
    </row>
    <row r="51" spans="1:7" x14ac:dyDescent="0.35">
      <c r="A51" s="50">
        <v>43132</v>
      </c>
      <c r="B51" s="49">
        <v>2816.45</v>
      </c>
      <c r="C51" s="49">
        <v>2835.96</v>
      </c>
      <c r="D51" s="49">
        <v>2532.69</v>
      </c>
      <c r="E51" s="49">
        <v>2713.83</v>
      </c>
      <c r="F51" s="49">
        <v>2713.83</v>
      </c>
      <c r="G51" s="51">
        <v>79933970000</v>
      </c>
    </row>
    <row r="52" spans="1:7" x14ac:dyDescent="0.35">
      <c r="A52" s="50">
        <v>43160</v>
      </c>
      <c r="B52" s="49">
        <v>2715.22</v>
      </c>
      <c r="C52" s="49">
        <v>2801.9</v>
      </c>
      <c r="D52" s="49">
        <v>2585.89</v>
      </c>
      <c r="E52" s="49">
        <v>2640.87</v>
      </c>
      <c r="F52" s="49">
        <v>2640.87</v>
      </c>
      <c r="G52" s="51">
        <v>76803890000</v>
      </c>
    </row>
    <row r="53" spans="1:7" x14ac:dyDescent="0.35">
      <c r="A53" s="50">
        <v>43191</v>
      </c>
      <c r="B53" s="49">
        <v>2633.45</v>
      </c>
      <c r="C53" s="49">
        <v>2717.49</v>
      </c>
      <c r="D53" s="49">
        <v>2553.8000000000002</v>
      </c>
      <c r="E53" s="49">
        <v>2648.05</v>
      </c>
      <c r="F53" s="49">
        <v>2648.05</v>
      </c>
      <c r="G53" s="51">
        <v>70194700000</v>
      </c>
    </row>
    <row r="54" spans="1:7" x14ac:dyDescent="0.35">
      <c r="A54" s="50">
        <v>43221</v>
      </c>
      <c r="B54" s="49">
        <v>2642.96</v>
      </c>
      <c r="C54" s="49">
        <v>2742.24</v>
      </c>
      <c r="D54" s="49">
        <v>2594.62</v>
      </c>
      <c r="E54" s="49">
        <v>2705.27</v>
      </c>
      <c r="F54" s="49">
        <v>2705.27</v>
      </c>
      <c r="G54" s="51">
        <v>76011820000</v>
      </c>
    </row>
    <row r="55" spans="1:7" x14ac:dyDescent="0.35">
      <c r="A55" s="50">
        <v>43252</v>
      </c>
      <c r="B55" s="49">
        <v>2718.7</v>
      </c>
      <c r="C55" s="49">
        <v>2791.47</v>
      </c>
      <c r="D55" s="49">
        <v>2691.99</v>
      </c>
      <c r="E55" s="49">
        <v>2718.37</v>
      </c>
      <c r="F55" s="49">
        <v>2718.37</v>
      </c>
      <c r="G55" s="51">
        <v>77891360000</v>
      </c>
    </row>
    <row r="56" spans="1:7" x14ac:dyDescent="0.35">
      <c r="A56" s="50">
        <v>43282</v>
      </c>
      <c r="B56" s="49">
        <v>2704.95</v>
      </c>
      <c r="C56" s="49">
        <v>2848.03</v>
      </c>
      <c r="D56" s="49">
        <v>2698.95</v>
      </c>
      <c r="E56" s="49">
        <v>2816.29</v>
      </c>
      <c r="F56" s="49">
        <v>2816.29</v>
      </c>
      <c r="G56" s="51">
        <v>64898300000</v>
      </c>
    </row>
    <row r="57" spans="1:7" x14ac:dyDescent="0.35">
      <c r="A57" s="50">
        <v>43313</v>
      </c>
      <c r="B57" s="49">
        <v>2821.17</v>
      </c>
      <c r="C57" s="49">
        <v>2916.5</v>
      </c>
      <c r="D57" s="49">
        <v>2796.34</v>
      </c>
      <c r="E57" s="49">
        <v>2901.52</v>
      </c>
      <c r="F57" s="49">
        <v>2901.52</v>
      </c>
      <c r="G57" s="51">
        <v>69523070000</v>
      </c>
    </row>
    <row r="58" spans="1:7" x14ac:dyDescent="0.35">
      <c r="A58" s="50">
        <v>43344</v>
      </c>
      <c r="B58" s="49">
        <v>2896.96</v>
      </c>
      <c r="C58" s="49">
        <v>2940.91</v>
      </c>
      <c r="D58" s="49">
        <v>2864.12</v>
      </c>
      <c r="E58" s="49">
        <v>2913.98</v>
      </c>
      <c r="F58" s="49">
        <v>2913.98</v>
      </c>
      <c r="G58" s="51">
        <v>63031510000</v>
      </c>
    </row>
    <row r="59" spans="1:7" x14ac:dyDescent="0.35">
      <c r="A59" s="50">
        <v>43374</v>
      </c>
      <c r="B59" s="49">
        <v>2926.29</v>
      </c>
      <c r="C59" s="49">
        <v>2939.86</v>
      </c>
      <c r="D59" s="49">
        <v>2603.54</v>
      </c>
      <c r="E59" s="49">
        <v>2711.74</v>
      </c>
      <c r="F59" s="49">
        <v>2711.74</v>
      </c>
      <c r="G59" s="51">
        <v>91930980000</v>
      </c>
    </row>
    <row r="60" spans="1:7" x14ac:dyDescent="0.35">
      <c r="A60" s="50">
        <v>43405</v>
      </c>
      <c r="B60" s="49">
        <v>2717.58</v>
      </c>
      <c r="C60" s="49">
        <v>2815.15</v>
      </c>
      <c r="D60" s="49">
        <v>2631.09</v>
      </c>
      <c r="E60" s="49">
        <v>2760.17</v>
      </c>
      <c r="F60" s="49">
        <v>2760.17</v>
      </c>
      <c r="G60" s="51">
        <v>80620020000</v>
      </c>
    </row>
    <row r="61" spans="1:7" x14ac:dyDescent="0.35">
      <c r="A61" s="50">
        <v>43435</v>
      </c>
      <c r="B61" s="49">
        <v>2790.5</v>
      </c>
      <c r="C61" s="49">
        <v>2800.18</v>
      </c>
      <c r="D61" s="49">
        <v>2346.58</v>
      </c>
      <c r="E61" s="49">
        <v>2506.85</v>
      </c>
      <c r="F61" s="49">
        <v>2506.85</v>
      </c>
      <c r="G61" s="51">
        <v>84162180000</v>
      </c>
    </row>
    <row r="62" spans="1:7" x14ac:dyDescent="0.35">
      <c r="A62" s="50">
        <v>43466</v>
      </c>
      <c r="B62" s="49">
        <v>2476.96</v>
      </c>
      <c r="C62" s="49">
        <v>2708.95</v>
      </c>
      <c r="D62" s="49">
        <v>2443.96</v>
      </c>
      <c r="E62" s="49">
        <v>2704.1</v>
      </c>
      <c r="F62" s="49">
        <v>2704.1</v>
      </c>
      <c r="G62" s="51">
        <v>80859870000</v>
      </c>
    </row>
    <row r="63" spans="1:7" x14ac:dyDescent="0.35">
      <c r="A63" s="50">
        <v>43497</v>
      </c>
      <c r="B63" s="49">
        <v>2702.32</v>
      </c>
      <c r="C63" s="49">
        <v>2813.49</v>
      </c>
      <c r="D63" s="49">
        <v>2681.83</v>
      </c>
      <c r="E63" s="49">
        <v>2784.49</v>
      </c>
      <c r="F63" s="49">
        <v>2784.49</v>
      </c>
      <c r="G63" s="51">
        <v>70638770000</v>
      </c>
    </row>
    <row r="64" spans="1:7" x14ac:dyDescent="0.35">
      <c r="A64" s="50">
        <v>43525</v>
      </c>
      <c r="B64" s="49">
        <v>2798.22</v>
      </c>
      <c r="C64" s="49">
        <v>2860.31</v>
      </c>
      <c r="D64" s="49">
        <v>2722.27</v>
      </c>
      <c r="E64" s="49">
        <v>2834.4</v>
      </c>
      <c r="F64" s="49">
        <v>2834.4</v>
      </c>
      <c r="G64" s="51">
        <v>79159660000</v>
      </c>
    </row>
    <row r="65" spans="1:7" x14ac:dyDescent="0.35">
      <c r="A65" s="50">
        <v>43556</v>
      </c>
      <c r="B65" s="49">
        <v>2848.63</v>
      </c>
      <c r="C65" s="49">
        <v>2949.52</v>
      </c>
      <c r="D65" s="49">
        <v>2848.63</v>
      </c>
      <c r="E65" s="49">
        <v>2945.83</v>
      </c>
      <c r="F65" s="49">
        <v>2945.83</v>
      </c>
      <c r="G65" s="51">
        <v>70090370000</v>
      </c>
    </row>
    <row r="66" spans="1:7" x14ac:dyDescent="0.35">
      <c r="A66" s="50">
        <v>43586</v>
      </c>
      <c r="B66" s="49">
        <v>2952.33</v>
      </c>
      <c r="C66" s="49">
        <v>2954.13</v>
      </c>
      <c r="D66" s="49">
        <v>2750.52</v>
      </c>
      <c r="E66" s="49">
        <v>2752.06</v>
      </c>
      <c r="F66" s="49">
        <v>2752.06</v>
      </c>
      <c r="G66" s="51">
        <v>77250740000</v>
      </c>
    </row>
    <row r="67" spans="1:7" x14ac:dyDescent="0.35">
      <c r="A67" s="50">
        <v>43617</v>
      </c>
      <c r="B67" s="49">
        <v>2751.53</v>
      </c>
      <c r="C67" s="49">
        <v>2964.15</v>
      </c>
      <c r="D67" s="49">
        <v>2728.81</v>
      </c>
      <c r="E67" s="49">
        <v>2941.76</v>
      </c>
      <c r="F67" s="49">
        <v>2941.76</v>
      </c>
      <c r="G67" s="51">
        <v>71250630000</v>
      </c>
    </row>
    <row r="68" spans="1:7" x14ac:dyDescent="0.35">
      <c r="A68" s="50">
        <v>43647</v>
      </c>
      <c r="B68" s="49">
        <v>2971.41</v>
      </c>
      <c r="C68" s="49">
        <v>3027.98</v>
      </c>
      <c r="D68" s="49">
        <v>2952.22</v>
      </c>
      <c r="E68" s="49">
        <v>2980.38</v>
      </c>
      <c r="F68" s="49">
        <v>2980.38</v>
      </c>
      <c r="G68" s="51">
        <v>70599470000</v>
      </c>
    </row>
    <row r="69" spans="1:7" x14ac:dyDescent="0.35">
      <c r="A69" s="50">
        <v>43678</v>
      </c>
      <c r="B69" s="49">
        <v>2980.32</v>
      </c>
      <c r="C69" s="49">
        <v>3013.59</v>
      </c>
      <c r="D69" s="49">
        <v>2822.12</v>
      </c>
      <c r="E69" s="49">
        <v>2926.46</v>
      </c>
      <c r="F69" s="49">
        <v>2926.46</v>
      </c>
      <c r="G69" s="51">
        <v>80269220000</v>
      </c>
    </row>
    <row r="70" spans="1:7" x14ac:dyDescent="0.35">
      <c r="A70" s="50">
        <v>43709</v>
      </c>
      <c r="B70" s="49">
        <v>2909.01</v>
      </c>
      <c r="C70" s="49">
        <v>3021.99</v>
      </c>
      <c r="D70" s="49">
        <v>2891.85</v>
      </c>
      <c r="E70" s="49">
        <v>2976.74</v>
      </c>
      <c r="F70" s="49">
        <v>2976.74</v>
      </c>
      <c r="G70" s="51">
        <v>74178980000</v>
      </c>
    </row>
    <row r="71" spans="1:7" x14ac:dyDescent="0.35">
      <c r="A71" s="50">
        <v>43739</v>
      </c>
      <c r="B71" s="49">
        <v>2983.69</v>
      </c>
      <c r="C71" s="49">
        <v>3050.1</v>
      </c>
      <c r="D71" s="49">
        <v>2855.94</v>
      </c>
      <c r="E71" s="49">
        <v>3037.56</v>
      </c>
      <c r="F71" s="49">
        <v>3037.56</v>
      </c>
      <c r="G71" s="51">
        <v>77720640000</v>
      </c>
    </row>
    <row r="72" spans="1:7" x14ac:dyDescent="0.35">
      <c r="A72" s="50">
        <v>43770</v>
      </c>
      <c r="B72" s="49">
        <v>3050.72</v>
      </c>
      <c r="C72" s="49">
        <v>3154.26</v>
      </c>
      <c r="D72" s="49">
        <v>3050.72</v>
      </c>
      <c r="E72" s="49">
        <v>3140.98</v>
      </c>
      <c r="F72" s="49">
        <v>3140.98</v>
      </c>
      <c r="G72" s="51">
        <v>72410620000</v>
      </c>
    </row>
    <row r="73" spans="1:7" x14ac:dyDescent="0.35">
      <c r="A73" s="50">
        <v>43800</v>
      </c>
      <c r="B73" s="49">
        <v>3143.85</v>
      </c>
      <c r="C73" s="49">
        <v>3247.93</v>
      </c>
      <c r="D73" s="49">
        <v>3070.33</v>
      </c>
      <c r="E73" s="49">
        <v>3230.78</v>
      </c>
      <c r="F73" s="49">
        <v>3230.78</v>
      </c>
      <c r="G73" s="51">
        <v>72325540000</v>
      </c>
    </row>
    <row r="74" spans="1:7" x14ac:dyDescent="0.35">
      <c r="A74" s="50">
        <v>43831</v>
      </c>
      <c r="B74" s="49">
        <v>3244.67</v>
      </c>
      <c r="C74" s="49">
        <v>3337.77</v>
      </c>
      <c r="D74" s="49">
        <v>3214.64</v>
      </c>
      <c r="E74" s="49">
        <v>3225.52</v>
      </c>
      <c r="F74" s="49">
        <v>3225.52</v>
      </c>
      <c r="G74" s="51">
        <v>77287980000</v>
      </c>
    </row>
    <row r="75" spans="1:7" x14ac:dyDescent="0.35">
      <c r="A75" s="50">
        <v>43862</v>
      </c>
      <c r="B75" s="49">
        <v>3235.66</v>
      </c>
      <c r="C75" s="49">
        <v>3393.52</v>
      </c>
      <c r="D75" s="49">
        <v>2855.84</v>
      </c>
      <c r="E75" s="49">
        <v>2954.22</v>
      </c>
      <c r="F75" s="49">
        <v>2954.22</v>
      </c>
      <c r="G75" s="51">
        <v>84436590000</v>
      </c>
    </row>
    <row r="76" spans="1:7" x14ac:dyDescent="0.35">
      <c r="A76" s="50">
        <v>43891</v>
      </c>
      <c r="B76" s="49">
        <v>2974.28</v>
      </c>
      <c r="C76" s="49">
        <v>3136.72</v>
      </c>
      <c r="D76" s="49">
        <v>2191.86</v>
      </c>
      <c r="E76" s="49">
        <v>2584.59</v>
      </c>
      <c r="F76" s="49">
        <v>2584.59</v>
      </c>
      <c r="G76" s="51">
        <v>162185380000</v>
      </c>
    </row>
    <row r="77" spans="1:7" x14ac:dyDescent="0.35">
      <c r="A77" s="50">
        <v>43922</v>
      </c>
      <c r="B77" s="49">
        <v>2498.08</v>
      </c>
      <c r="C77" s="49">
        <v>2954.86</v>
      </c>
      <c r="D77" s="49">
        <v>2447.4899999999998</v>
      </c>
      <c r="E77" s="49">
        <v>2912.43</v>
      </c>
      <c r="F77" s="49">
        <v>2912.43</v>
      </c>
      <c r="G77" s="51">
        <v>123608160000</v>
      </c>
    </row>
    <row r="78" spans="1:7" x14ac:dyDescent="0.35">
      <c r="A78" s="50">
        <v>43952</v>
      </c>
      <c r="B78" s="49">
        <v>2869.09</v>
      </c>
      <c r="C78" s="49">
        <v>3068.67</v>
      </c>
      <c r="D78" s="49">
        <v>2766.64</v>
      </c>
      <c r="E78" s="49">
        <v>3044.31</v>
      </c>
      <c r="F78" s="49">
        <v>3044.31</v>
      </c>
      <c r="G78" s="51">
        <v>107135190000</v>
      </c>
    </row>
    <row r="79" spans="1:7" x14ac:dyDescent="0.35">
      <c r="A79" s="50">
        <v>43983</v>
      </c>
      <c r="B79" s="49">
        <v>3038.78</v>
      </c>
      <c r="C79" s="49">
        <v>3233.13</v>
      </c>
      <c r="D79" s="49">
        <v>2965.66</v>
      </c>
      <c r="E79" s="49">
        <v>3100.29</v>
      </c>
      <c r="F79" s="49">
        <v>3100.29</v>
      </c>
      <c r="G79" s="51">
        <v>131458880000</v>
      </c>
    </row>
    <row r="80" spans="1:7" x14ac:dyDescent="0.35">
      <c r="A80" s="50">
        <v>44013</v>
      </c>
      <c r="B80" s="49">
        <v>3105.92</v>
      </c>
      <c r="C80" s="49">
        <v>3279.99</v>
      </c>
      <c r="D80" s="49">
        <v>3101.17</v>
      </c>
      <c r="E80" s="49">
        <v>3271.12</v>
      </c>
      <c r="F80" s="49">
        <v>3271.12</v>
      </c>
      <c r="G80" s="51">
        <v>96928130000</v>
      </c>
    </row>
    <row r="81" spans="1:7" x14ac:dyDescent="0.35">
      <c r="A81" s="50">
        <v>44044</v>
      </c>
      <c r="B81" s="49">
        <v>3288.26</v>
      </c>
      <c r="C81" s="49">
        <v>3514.77</v>
      </c>
      <c r="D81" s="49">
        <v>3284.53</v>
      </c>
      <c r="E81" s="49">
        <v>3500.31</v>
      </c>
      <c r="F81" s="49">
        <v>3500.31</v>
      </c>
      <c r="G81" s="51">
        <v>82466520000</v>
      </c>
    </row>
    <row r="82" spans="1:7" x14ac:dyDescent="0.35">
      <c r="A82" s="50">
        <v>44075</v>
      </c>
      <c r="B82" s="49">
        <v>3507.44</v>
      </c>
      <c r="C82" s="49">
        <v>3588.11</v>
      </c>
      <c r="D82" s="49">
        <v>3209.45</v>
      </c>
      <c r="E82" s="49">
        <v>3363</v>
      </c>
      <c r="F82" s="49">
        <v>3363</v>
      </c>
      <c r="G82" s="51">
        <v>92310780000</v>
      </c>
    </row>
    <row r="83" spans="1:7" x14ac:dyDescent="0.35">
      <c r="A83" s="50">
        <v>44105</v>
      </c>
      <c r="B83" s="49">
        <v>3385.87</v>
      </c>
      <c r="C83" s="49">
        <v>3549.85</v>
      </c>
      <c r="D83" s="49">
        <v>3233.94</v>
      </c>
      <c r="E83" s="49">
        <v>3269.96</v>
      </c>
      <c r="F83" s="49">
        <v>3269.96</v>
      </c>
      <c r="G83" s="51">
        <v>89938980000</v>
      </c>
    </row>
    <row r="84" spans="1:7" x14ac:dyDescent="0.35">
      <c r="A84" s="50">
        <v>44136</v>
      </c>
      <c r="B84" s="49">
        <v>3296.2</v>
      </c>
      <c r="C84" s="49">
        <v>3645.99</v>
      </c>
      <c r="D84" s="49">
        <v>3279.74</v>
      </c>
      <c r="E84" s="49">
        <v>3621.63</v>
      </c>
      <c r="F84" s="49">
        <v>3621.63</v>
      </c>
      <c r="G84" s="51">
        <v>101247180000</v>
      </c>
    </row>
    <row r="85" spans="1:7" x14ac:dyDescent="0.35">
      <c r="A85" s="50">
        <v>44166</v>
      </c>
      <c r="B85" s="49">
        <v>3645.87</v>
      </c>
      <c r="C85" s="49">
        <v>3760.2</v>
      </c>
      <c r="D85" s="49">
        <v>3633.4</v>
      </c>
      <c r="E85" s="49">
        <v>3756.07</v>
      </c>
      <c r="F85" s="49">
        <v>3756.07</v>
      </c>
      <c r="G85" s="51">
        <v>96375680000</v>
      </c>
    </row>
    <row r="86" spans="1:7" x14ac:dyDescent="0.35">
      <c r="A86" s="50">
        <v>44197</v>
      </c>
      <c r="B86" s="49">
        <v>3764.61</v>
      </c>
      <c r="C86" s="49">
        <v>3870.9</v>
      </c>
      <c r="D86" s="49">
        <v>3662.71</v>
      </c>
      <c r="E86" s="49">
        <v>3714.24</v>
      </c>
      <c r="F86" s="49">
        <v>3714.24</v>
      </c>
      <c r="G86" s="51">
        <v>106117800000</v>
      </c>
    </row>
    <row r="87" spans="1:7" x14ac:dyDescent="0.35">
      <c r="A87" s="50">
        <v>44228</v>
      </c>
      <c r="B87" s="49">
        <v>3731.17</v>
      </c>
      <c r="C87" s="49">
        <v>3950.43</v>
      </c>
      <c r="D87" s="49">
        <v>3725.62</v>
      </c>
      <c r="E87" s="49">
        <v>3811.15</v>
      </c>
      <c r="F87" s="49">
        <v>3811.15</v>
      </c>
      <c r="G87" s="51">
        <v>99082320000</v>
      </c>
    </row>
    <row r="88" spans="1:7" x14ac:dyDescent="0.35">
      <c r="A88" s="50">
        <v>44256</v>
      </c>
      <c r="B88" s="49">
        <v>3842.51</v>
      </c>
      <c r="C88" s="49">
        <v>3994.41</v>
      </c>
      <c r="D88" s="49">
        <v>3723.34</v>
      </c>
      <c r="E88" s="49">
        <v>3972.89</v>
      </c>
      <c r="F88" s="49">
        <v>3972.89</v>
      </c>
      <c r="G88" s="51">
        <v>122371150000</v>
      </c>
    </row>
    <row r="89" spans="1:7" x14ac:dyDescent="0.35">
      <c r="A89" s="50">
        <v>44287</v>
      </c>
      <c r="B89" s="49">
        <v>3992.78</v>
      </c>
      <c r="C89" s="49">
        <v>4218.78</v>
      </c>
      <c r="D89" s="49">
        <v>3992.78</v>
      </c>
      <c r="E89" s="49">
        <v>4181.17</v>
      </c>
      <c r="F89" s="49">
        <v>4181.17</v>
      </c>
      <c r="G89" s="51">
        <v>83124090000</v>
      </c>
    </row>
    <row r="90" spans="1:7" x14ac:dyDescent="0.35">
      <c r="A90" s="50">
        <v>44317</v>
      </c>
      <c r="B90" s="49">
        <v>4191.9799999999996</v>
      </c>
      <c r="C90" s="49">
        <v>4238.04</v>
      </c>
      <c r="D90" s="49">
        <v>4056.88</v>
      </c>
      <c r="E90" s="49">
        <v>4204.1099999999997</v>
      </c>
      <c r="F90" s="49">
        <v>4204.1099999999997</v>
      </c>
      <c r="G90" s="51">
        <v>88321860000</v>
      </c>
    </row>
    <row r="91" spans="1:7" x14ac:dyDescent="0.35">
      <c r="A91" s="50">
        <v>44348</v>
      </c>
      <c r="B91" s="49">
        <v>4216.5200000000004</v>
      </c>
      <c r="C91" s="49">
        <v>4302.43</v>
      </c>
      <c r="D91" s="49">
        <v>4164.3999999999996</v>
      </c>
      <c r="E91" s="49">
        <v>4297.5</v>
      </c>
      <c r="F91" s="49">
        <v>4297.5</v>
      </c>
      <c r="G91" s="51">
        <v>102544180000</v>
      </c>
    </row>
    <row r="92" spans="1:7" x14ac:dyDescent="0.35">
      <c r="A92" s="50">
        <v>44378</v>
      </c>
      <c r="B92" s="49">
        <v>4300.7299999999996</v>
      </c>
      <c r="C92" s="49">
        <v>4429.97</v>
      </c>
      <c r="D92" s="49">
        <v>4233.13</v>
      </c>
      <c r="E92" s="49">
        <v>4395.26</v>
      </c>
      <c r="F92" s="49">
        <v>4395.26</v>
      </c>
      <c r="G92" s="51">
        <v>84255620000</v>
      </c>
    </row>
    <row r="93" spans="1:7" x14ac:dyDescent="0.35">
      <c r="A93" s="50">
        <v>44409</v>
      </c>
      <c r="B93" s="49">
        <v>4406.8599999999997</v>
      </c>
      <c r="C93" s="49">
        <v>4537.3599999999997</v>
      </c>
      <c r="D93" s="49">
        <v>4367.7299999999996</v>
      </c>
      <c r="E93" s="49">
        <v>4522.68</v>
      </c>
      <c r="F93" s="49">
        <v>4522.68</v>
      </c>
      <c r="G93" s="51">
        <v>80500760000</v>
      </c>
    </row>
    <row r="94" spans="1:7" x14ac:dyDescent="0.35">
      <c r="A94" s="50">
        <v>44440</v>
      </c>
      <c r="B94" s="49">
        <v>4528.8</v>
      </c>
      <c r="C94" s="49">
        <v>4545.8500000000004</v>
      </c>
      <c r="D94" s="49">
        <v>4305.91</v>
      </c>
      <c r="E94" s="49">
        <v>4307.54</v>
      </c>
      <c r="F94" s="49">
        <v>4307.54</v>
      </c>
      <c r="G94" s="51">
        <v>85528860000</v>
      </c>
    </row>
    <row r="95" spans="1:7" x14ac:dyDescent="0.35">
      <c r="A95" s="50">
        <v>44470</v>
      </c>
      <c r="B95" s="49">
        <v>4317.16</v>
      </c>
      <c r="C95" s="49">
        <v>4608.08</v>
      </c>
      <c r="D95" s="49">
        <v>4278.9399999999996</v>
      </c>
      <c r="E95" s="49">
        <v>4605.38</v>
      </c>
      <c r="F95" s="49">
        <v>4605.38</v>
      </c>
      <c r="G95" s="51">
        <v>80253600000</v>
      </c>
    </row>
    <row r="96" spans="1:7" x14ac:dyDescent="0.35">
      <c r="A96" s="50">
        <v>44501</v>
      </c>
      <c r="B96" s="49">
        <v>4610.62</v>
      </c>
      <c r="C96" s="49">
        <v>4743.83</v>
      </c>
      <c r="D96" s="49">
        <v>4560</v>
      </c>
      <c r="E96" s="49">
        <v>4567</v>
      </c>
      <c r="F96" s="49">
        <v>4567</v>
      </c>
      <c r="G96" s="51">
        <v>88268840000</v>
      </c>
    </row>
    <row r="97" spans="1:7" x14ac:dyDescent="0.35">
      <c r="A97" s="50">
        <v>44531</v>
      </c>
      <c r="B97" s="49">
        <v>4602.82</v>
      </c>
      <c r="C97" s="49">
        <v>4808.93</v>
      </c>
      <c r="D97" s="49">
        <v>4495.12</v>
      </c>
      <c r="E97" s="49">
        <v>4766.18</v>
      </c>
      <c r="F97" s="49">
        <v>4766.18</v>
      </c>
      <c r="G97" s="51">
        <v>92750180000</v>
      </c>
    </row>
    <row r="98" spans="1:7" x14ac:dyDescent="0.35">
      <c r="A98" s="50">
        <v>44562</v>
      </c>
      <c r="B98" s="49">
        <v>4778.1400000000003</v>
      </c>
      <c r="C98" s="49">
        <v>4818.62</v>
      </c>
      <c r="D98" s="49">
        <v>4222.62</v>
      </c>
      <c r="E98" s="49">
        <v>4515.55</v>
      </c>
      <c r="F98" s="49">
        <v>4515.55</v>
      </c>
      <c r="G98" s="51">
        <v>95562890000</v>
      </c>
    </row>
    <row r="99" spans="1:7" x14ac:dyDescent="0.35">
      <c r="A99" s="50">
        <v>44593</v>
      </c>
      <c r="B99" s="49">
        <v>4519.57</v>
      </c>
      <c r="C99" s="49">
        <v>4595.3100000000004</v>
      </c>
      <c r="D99" s="49">
        <v>4114.6499999999996</v>
      </c>
      <c r="E99" s="49">
        <v>4373.9399999999996</v>
      </c>
      <c r="F99" s="49">
        <v>4373.9399999999996</v>
      </c>
      <c r="G99" s="51">
        <v>92667710000</v>
      </c>
    </row>
    <row r="100" spans="1:7" x14ac:dyDescent="0.35">
      <c r="A100" s="50">
        <v>44621</v>
      </c>
      <c r="B100" s="49">
        <v>4363.1400000000003</v>
      </c>
      <c r="C100" s="49">
        <v>4637.3</v>
      </c>
      <c r="D100" s="49">
        <v>4157.87</v>
      </c>
      <c r="E100" s="49">
        <v>4530.41</v>
      </c>
      <c r="F100" s="49">
        <v>4530.41</v>
      </c>
      <c r="G100" s="51">
        <v>123546260000</v>
      </c>
    </row>
    <row r="101" spans="1:7" x14ac:dyDescent="0.35">
      <c r="A101" s="50">
        <v>44652</v>
      </c>
      <c r="B101" s="49">
        <v>4540.32</v>
      </c>
      <c r="C101" s="49">
        <v>4593.45</v>
      </c>
      <c r="D101" s="49">
        <v>4124.28</v>
      </c>
      <c r="E101" s="49">
        <v>4131.93</v>
      </c>
      <c r="F101" s="49">
        <v>4131.93</v>
      </c>
      <c r="G101" s="51">
        <v>90367840000</v>
      </c>
    </row>
    <row r="102" spans="1:7" x14ac:dyDescent="0.35">
      <c r="A102" s="50">
        <v>44682</v>
      </c>
      <c r="B102" s="49">
        <v>4130.6099999999997</v>
      </c>
      <c r="C102" s="49">
        <v>4307.66</v>
      </c>
      <c r="D102" s="49">
        <v>3810.32</v>
      </c>
      <c r="E102" s="49">
        <v>4132.1499999999996</v>
      </c>
      <c r="F102" s="49">
        <v>4132.1499999999996</v>
      </c>
      <c r="G102" s="51">
        <v>108860390000</v>
      </c>
    </row>
    <row r="103" spans="1:7" x14ac:dyDescent="0.35">
      <c r="A103" s="50">
        <v>44713</v>
      </c>
      <c r="B103" s="49">
        <v>4149.78</v>
      </c>
      <c r="C103" s="49">
        <v>4177.51</v>
      </c>
      <c r="D103" s="49">
        <v>3636.87</v>
      </c>
      <c r="E103" s="49">
        <v>3785.38</v>
      </c>
      <c r="F103" s="49">
        <v>3785.38</v>
      </c>
      <c r="G103" s="51">
        <v>106116710000</v>
      </c>
    </row>
    <row r="104" spans="1:7" x14ac:dyDescent="0.35">
      <c r="A104" s="50">
        <v>44743</v>
      </c>
      <c r="B104" s="49">
        <v>3781</v>
      </c>
      <c r="C104" s="49">
        <v>4140.1499999999996</v>
      </c>
      <c r="D104" s="49">
        <v>3721.56</v>
      </c>
      <c r="E104" s="49">
        <v>4130.29</v>
      </c>
      <c r="F104" s="49">
        <v>4130.29</v>
      </c>
      <c r="G104" s="51">
        <v>81688320000</v>
      </c>
    </row>
    <row r="105" spans="1:7" x14ac:dyDescent="0.35">
      <c r="A105" s="50">
        <v>44774</v>
      </c>
      <c r="B105" s="49">
        <v>4112.38</v>
      </c>
      <c r="C105" s="49">
        <v>4325.28</v>
      </c>
      <c r="D105" s="49">
        <v>3954.53</v>
      </c>
      <c r="E105" s="49">
        <v>3955</v>
      </c>
      <c r="F105" s="49">
        <v>3955</v>
      </c>
      <c r="G105" s="51">
        <v>92252350000</v>
      </c>
    </row>
    <row r="106" spans="1:7" x14ac:dyDescent="0.35">
      <c r="A106" s="50">
        <v>44805</v>
      </c>
      <c r="B106" s="49">
        <v>3936.73</v>
      </c>
      <c r="C106" s="49">
        <v>4119.28</v>
      </c>
      <c r="D106" s="49">
        <v>3584.13</v>
      </c>
      <c r="E106" s="49">
        <v>3585.62</v>
      </c>
      <c r="F106" s="49">
        <v>3585.62</v>
      </c>
      <c r="G106" s="51">
        <v>94241020000</v>
      </c>
    </row>
    <row r="107" spans="1:7" x14ac:dyDescent="0.35">
      <c r="A107" s="50">
        <v>44835</v>
      </c>
      <c r="B107" s="49">
        <v>3609.78</v>
      </c>
      <c r="C107" s="49">
        <v>3905.42</v>
      </c>
      <c r="D107" s="49">
        <v>3491.58</v>
      </c>
      <c r="E107" s="49">
        <v>3871.98</v>
      </c>
      <c r="F107" s="49">
        <v>3871.98</v>
      </c>
      <c r="G107" s="51">
        <v>95823760000</v>
      </c>
    </row>
    <row r="108" spans="1:7" x14ac:dyDescent="0.35">
      <c r="A108" s="50">
        <v>44866</v>
      </c>
      <c r="B108" s="49">
        <v>3901.79</v>
      </c>
      <c r="C108" s="49">
        <v>4080.11</v>
      </c>
      <c r="D108" s="49">
        <v>3698.15</v>
      </c>
      <c r="E108" s="49">
        <v>4080.11</v>
      </c>
      <c r="F108" s="49">
        <v>4080.11</v>
      </c>
      <c r="G108" s="51">
        <v>92671910000</v>
      </c>
    </row>
    <row r="109" spans="1:7" x14ac:dyDescent="0.35">
      <c r="A109" s="50">
        <v>44896</v>
      </c>
      <c r="B109" s="49">
        <v>4087.14</v>
      </c>
      <c r="C109" s="49">
        <v>4100.96</v>
      </c>
      <c r="D109" s="49">
        <v>3764.49</v>
      </c>
      <c r="E109" s="49">
        <v>3839.5</v>
      </c>
      <c r="F109" s="49">
        <v>3839.5</v>
      </c>
      <c r="G109" s="51">
        <v>85249330000</v>
      </c>
    </row>
    <row r="110" spans="1:7" x14ac:dyDescent="0.35">
      <c r="A110" s="50">
        <v>44927</v>
      </c>
      <c r="B110" s="49">
        <v>3853.29</v>
      </c>
      <c r="C110" s="49">
        <v>4094.21</v>
      </c>
      <c r="D110" s="49">
        <v>3794.33</v>
      </c>
      <c r="E110" s="49">
        <v>4076.6</v>
      </c>
      <c r="F110" s="49">
        <v>4076.6</v>
      </c>
      <c r="G110" s="51">
        <v>80763810000</v>
      </c>
    </row>
    <row r="111" spans="1:7" x14ac:dyDescent="0.35">
      <c r="A111" s="50">
        <v>44958</v>
      </c>
      <c r="B111" s="49">
        <v>4070.07</v>
      </c>
      <c r="C111" s="49">
        <v>4195.4399999999996</v>
      </c>
      <c r="D111" s="49">
        <v>3943.08</v>
      </c>
      <c r="E111" s="49">
        <v>3970.15</v>
      </c>
      <c r="F111" s="49">
        <v>3970.15</v>
      </c>
      <c r="G111" s="51">
        <v>80392280000</v>
      </c>
    </row>
    <row r="112" spans="1:7" x14ac:dyDescent="0.35">
      <c r="A112" s="50">
        <v>44986</v>
      </c>
      <c r="B112" s="49">
        <v>3963.34</v>
      </c>
      <c r="C112" s="49">
        <v>4110.75</v>
      </c>
      <c r="D112" s="49">
        <v>3808.86</v>
      </c>
      <c r="E112" s="49">
        <v>4109.3100000000004</v>
      </c>
      <c r="F112" s="49">
        <v>4109.3100000000004</v>
      </c>
      <c r="G112" s="51">
        <v>113094800000</v>
      </c>
    </row>
    <row r="113" spans="1:7" x14ac:dyDescent="0.35">
      <c r="A113" s="50">
        <v>45017</v>
      </c>
      <c r="B113" s="49">
        <v>4102.2</v>
      </c>
      <c r="C113" s="49">
        <v>4170.0600000000004</v>
      </c>
      <c r="D113" s="49">
        <v>4049.35</v>
      </c>
      <c r="E113" s="49">
        <v>4169.4799999999996</v>
      </c>
      <c r="F113" s="49">
        <v>4169.4799999999996</v>
      </c>
      <c r="G113" s="51">
        <v>70861260000</v>
      </c>
    </row>
    <row r="114" spans="1:7" x14ac:dyDescent="0.35">
      <c r="A114" s="50">
        <v>45047</v>
      </c>
      <c r="B114" s="49">
        <v>4166.79</v>
      </c>
      <c r="C114" s="49">
        <v>4231.1000000000004</v>
      </c>
      <c r="D114" s="49">
        <v>4048.28</v>
      </c>
      <c r="E114" s="49">
        <v>4179.83</v>
      </c>
      <c r="F114" s="49">
        <v>4179.83</v>
      </c>
      <c r="G114" s="51">
        <v>88929200000</v>
      </c>
    </row>
    <row r="115" spans="1:7" x14ac:dyDescent="0.35">
      <c r="A115" s="50">
        <v>45078</v>
      </c>
      <c r="B115" s="49">
        <v>4183.03</v>
      </c>
      <c r="C115" s="49">
        <v>4458.4799999999996</v>
      </c>
      <c r="D115" s="49">
        <v>4171.6400000000003</v>
      </c>
      <c r="E115" s="49">
        <v>4450.38</v>
      </c>
      <c r="F115" s="49">
        <v>4450.38</v>
      </c>
      <c r="G115" s="51">
        <v>87983140000</v>
      </c>
    </row>
    <row r="116" spans="1:7" x14ac:dyDescent="0.35">
      <c r="A116" s="50">
        <v>45108</v>
      </c>
      <c r="B116" s="49">
        <v>4450.4799999999996</v>
      </c>
      <c r="C116" s="49">
        <v>4607.07</v>
      </c>
      <c r="D116" s="49">
        <v>4385.05</v>
      </c>
      <c r="E116" s="49">
        <v>4588.96</v>
      </c>
      <c r="F116" s="49">
        <v>4588.96</v>
      </c>
      <c r="G116" s="51">
        <v>75063200000</v>
      </c>
    </row>
    <row r="117" spans="1:7" x14ac:dyDescent="0.35">
      <c r="A117" s="50">
        <v>45139</v>
      </c>
      <c r="B117" s="49">
        <v>4578.83</v>
      </c>
      <c r="C117" s="49">
        <v>4584.62</v>
      </c>
      <c r="D117" s="49">
        <v>4335.3100000000004</v>
      </c>
      <c r="E117" s="49">
        <v>4507.66</v>
      </c>
      <c r="F117" s="49">
        <v>4507.66</v>
      </c>
      <c r="G117" s="51">
        <v>86840820000</v>
      </c>
    </row>
    <row r="118" spans="1:7" x14ac:dyDescent="0.35">
      <c r="A118" s="50">
        <v>45170</v>
      </c>
      <c r="B118" s="49">
        <v>4530.6000000000004</v>
      </c>
      <c r="C118" s="49">
        <v>4541.25</v>
      </c>
      <c r="D118" s="49">
        <v>4238.63</v>
      </c>
      <c r="E118" s="49">
        <v>4288.05</v>
      </c>
      <c r="F118" s="49">
        <v>4288.05</v>
      </c>
      <c r="G118" s="51">
        <v>73482980000</v>
      </c>
    </row>
    <row r="119" spans="1:7" x14ac:dyDescent="0.35">
      <c r="A119" s="50">
        <v>45200</v>
      </c>
      <c r="B119" s="49">
        <v>4284.5200000000004</v>
      </c>
      <c r="C119" s="49">
        <v>4393.57</v>
      </c>
      <c r="D119" s="49">
        <v>4103.78</v>
      </c>
      <c r="E119" s="49">
        <v>4193.8</v>
      </c>
      <c r="F119" s="49">
        <v>4193.8</v>
      </c>
      <c r="G119" s="51">
        <v>83519460000</v>
      </c>
    </row>
    <row r="120" spans="1:7" x14ac:dyDescent="0.35">
      <c r="A120" s="50">
        <v>45231</v>
      </c>
      <c r="B120" s="49">
        <v>4201.2700000000004</v>
      </c>
      <c r="C120" s="49">
        <v>4587.6400000000003</v>
      </c>
      <c r="D120" s="49">
        <v>4197.74</v>
      </c>
      <c r="E120" s="49">
        <v>4567.8</v>
      </c>
      <c r="F120" s="49">
        <v>4567.8</v>
      </c>
      <c r="G120" s="51">
        <v>80970570000</v>
      </c>
    </row>
    <row r="121" spans="1:7" x14ac:dyDescent="0.35">
      <c r="A121" s="50">
        <v>45261</v>
      </c>
      <c r="B121" s="49">
        <v>4559.43</v>
      </c>
      <c r="C121" s="49">
        <v>4793.3</v>
      </c>
      <c r="D121" s="49">
        <v>4546.5</v>
      </c>
      <c r="E121" s="49">
        <v>4769.83</v>
      </c>
      <c r="F121" s="49">
        <v>4769.83</v>
      </c>
      <c r="G121" s="51">
        <v>81530670000</v>
      </c>
    </row>
    <row r="122" spans="1:7" x14ac:dyDescent="0.35">
      <c r="A122" s="50">
        <v>45292</v>
      </c>
      <c r="B122" s="49">
        <v>4745.2</v>
      </c>
      <c r="C122" s="49">
        <v>4931.09</v>
      </c>
      <c r="D122" s="49">
        <v>4682.1099999999997</v>
      </c>
      <c r="E122" s="49">
        <v>4845.6499999999996</v>
      </c>
      <c r="F122" s="49">
        <v>4845.6499999999996</v>
      </c>
      <c r="G122" s="51">
        <v>81737880000</v>
      </c>
    </row>
    <row r="123" spans="1:7" x14ac:dyDescent="0.35">
      <c r="A123" s="50">
        <v>45323</v>
      </c>
      <c r="B123" s="49">
        <v>4861.1099999999997</v>
      </c>
      <c r="C123" s="49">
        <v>5111.0600000000004</v>
      </c>
      <c r="D123" s="49">
        <v>4853.5200000000004</v>
      </c>
      <c r="E123" s="49">
        <v>5096.2700000000004</v>
      </c>
      <c r="F123" s="49">
        <v>5096.2700000000004</v>
      </c>
      <c r="G123" s="51">
        <v>82066930000</v>
      </c>
    </row>
    <row r="124" spans="1:7" ht="15" thickBot="1" x14ac:dyDescent="0.4">
      <c r="A124" s="52">
        <v>45352</v>
      </c>
      <c r="B124" s="53">
        <v>5098.51</v>
      </c>
      <c r="C124" s="53">
        <v>5264.85</v>
      </c>
      <c r="D124" s="53">
        <v>5056.82</v>
      </c>
      <c r="E124" s="53">
        <v>5254.35</v>
      </c>
      <c r="F124" s="53">
        <v>5254.35</v>
      </c>
      <c r="G124" s="54">
        <v>86299510000</v>
      </c>
    </row>
  </sheetData>
  <autoFilter ref="A1:G1" xr:uid="{36A96980-7EAB-4695-B38D-013C68FE406E}"/>
  <sortState xmlns:xlrd2="http://schemas.microsoft.com/office/spreadsheetml/2017/richdata2" ref="A2:G124">
    <sortCondition ref="A1:A1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95D8-49E7-446E-B4B9-C70C818FB3AB}">
  <dimension ref="B1:Y32"/>
  <sheetViews>
    <sheetView tabSelected="1" zoomScale="90" zoomScaleNormal="90" workbookViewId="0">
      <selection activeCell="N2" sqref="N2"/>
    </sheetView>
  </sheetViews>
  <sheetFormatPr defaultRowHeight="14.5" x14ac:dyDescent="0.35"/>
  <cols>
    <col min="2" max="2" width="19.81640625" bestFit="1" customWidth="1"/>
    <col min="3" max="3" width="11" bestFit="1" customWidth="1"/>
    <col min="6" max="6" width="20.453125" bestFit="1" customWidth="1"/>
    <col min="7" max="7" width="11" bestFit="1" customWidth="1"/>
    <col min="10" max="10" width="21" bestFit="1" customWidth="1"/>
    <col min="11" max="11" width="11" bestFit="1" customWidth="1"/>
    <col min="12" max="12" width="8.453125" customWidth="1"/>
    <col min="13" max="13" width="8.7265625" customWidth="1"/>
  </cols>
  <sheetData>
    <row r="1" spans="2:12" ht="15" thickBot="1" x14ac:dyDescent="0.4"/>
    <row r="2" spans="2:12" x14ac:dyDescent="0.35">
      <c r="B2" s="92" t="s">
        <v>28</v>
      </c>
      <c r="C2" s="93"/>
      <c r="F2" s="92" t="s">
        <v>35</v>
      </c>
      <c r="G2" s="93"/>
      <c r="J2" s="92" t="s">
        <v>49</v>
      </c>
      <c r="K2" s="93"/>
    </row>
    <row r="3" spans="2:12" x14ac:dyDescent="0.35">
      <c r="B3" s="115"/>
      <c r="C3" s="116"/>
      <c r="F3" s="115"/>
      <c r="G3" s="116"/>
      <c r="J3" s="115"/>
      <c r="K3" s="116"/>
    </row>
    <row r="4" spans="2:12" x14ac:dyDescent="0.35">
      <c r="B4" s="3"/>
      <c r="C4" s="11"/>
      <c r="F4" s="3"/>
      <c r="G4" s="11"/>
      <c r="J4" s="3"/>
      <c r="K4" s="11"/>
    </row>
    <row r="5" spans="2:12" x14ac:dyDescent="0.35">
      <c r="B5" s="3" t="s">
        <v>12</v>
      </c>
      <c r="C5" s="19">
        <v>29074000</v>
      </c>
      <c r="F5" s="4" t="s">
        <v>2</v>
      </c>
      <c r="G5" s="19">
        <v>26316000</v>
      </c>
      <c r="J5" s="3" t="s">
        <v>50</v>
      </c>
      <c r="K5" s="35">
        <v>301.17899999999997</v>
      </c>
    </row>
    <row r="6" spans="2:12" x14ac:dyDescent="0.35">
      <c r="B6" s="3" t="s">
        <v>20</v>
      </c>
      <c r="C6" s="19">
        <v>26631000</v>
      </c>
      <c r="F6" s="4" t="s">
        <v>36</v>
      </c>
      <c r="G6" s="19">
        <v>34857000</v>
      </c>
      <c r="J6" s="3" t="s">
        <v>51</v>
      </c>
      <c r="K6" s="35">
        <v>4.25</v>
      </c>
      <c r="L6" s="12"/>
    </row>
    <row r="7" spans="2:12" ht="15" thickBot="1" x14ac:dyDescent="0.4">
      <c r="B7" s="83" t="s">
        <v>29</v>
      </c>
      <c r="C7" s="84">
        <f>C5/C6</f>
        <v>1.0917351958244152</v>
      </c>
      <c r="F7" s="83" t="s">
        <v>42</v>
      </c>
      <c r="G7" s="85">
        <f>G5/G6</f>
        <v>0.75497030725535763</v>
      </c>
      <c r="J7" s="86" t="s">
        <v>52</v>
      </c>
      <c r="K7" s="87">
        <f>K5/K6</f>
        <v>70.865647058823527</v>
      </c>
    </row>
    <row r="8" spans="2:12" x14ac:dyDescent="0.35">
      <c r="B8" s="88"/>
      <c r="C8" s="89"/>
      <c r="F8" s="6"/>
      <c r="G8" s="7"/>
    </row>
    <row r="9" spans="2:12" ht="15" thickBot="1" x14ac:dyDescent="0.4">
      <c r="B9" s="90"/>
      <c r="C9" s="91"/>
      <c r="F9" s="4" t="s">
        <v>37</v>
      </c>
      <c r="G9" s="19">
        <f>'Income Statement'!D10</f>
        <v>5999000</v>
      </c>
    </row>
    <row r="10" spans="2:12" x14ac:dyDescent="0.35">
      <c r="B10" s="4" t="s">
        <v>30</v>
      </c>
      <c r="C10" s="19">
        <v>29074000</v>
      </c>
      <c r="F10" s="4" t="s">
        <v>36</v>
      </c>
      <c r="G10" s="19">
        <v>34857000</v>
      </c>
      <c r="J10" s="92" t="s">
        <v>55</v>
      </c>
      <c r="K10" s="93"/>
    </row>
    <row r="11" spans="2:12" ht="15" thickBot="1" x14ac:dyDescent="0.4">
      <c r="B11" s="4" t="s">
        <v>31</v>
      </c>
      <c r="C11" s="20"/>
      <c r="F11" s="83" t="s">
        <v>43</v>
      </c>
      <c r="G11" s="94">
        <f>G9/G10</f>
        <v>0.17210316435723097</v>
      </c>
      <c r="J11" s="95"/>
      <c r="K11" s="96"/>
    </row>
    <row r="12" spans="2:12" x14ac:dyDescent="0.35">
      <c r="B12" s="3" t="s">
        <v>20</v>
      </c>
      <c r="C12" s="19">
        <v>26631000</v>
      </c>
      <c r="F12" s="6"/>
      <c r="G12" s="8"/>
      <c r="J12" s="106"/>
      <c r="K12" s="107"/>
    </row>
    <row r="13" spans="2:12" x14ac:dyDescent="0.35">
      <c r="B13" s="83" t="s">
        <v>32</v>
      </c>
      <c r="C13" s="84">
        <f>(C10-C11)/C12</f>
        <v>1.0917351958244152</v>
      </c>
      <c r="F13" s="4" t="s">
        <v>38</v>
      </c>
      <c r="G13" s="19">
        <v>4136000</v>
      </c>
      <c r="J13" s="3" t="s">
        <v>27</v>
      </c>
      <c r="K13" s="20">
        <f>'Balance Sheet'!D25+'Balance Sheet'!D30</f>
        <v>10418000</v>
      </c>
    </row>
    <row r="14" spans="2:12" x14ac:dyDescent="0.35">
      <c r="B14" s="88"/>
      <c r="C14" s="97"/>
      <c r="F14" s="4" t="s">
        <v>11</v>
      </c>
      <c r="G14" s="19">
        <v>99823000</v>
      </c>
      <c r="J14" s="3" t="s">
        <v>56</v>
      </c>
      <c r="K14" s="20">
        <v>58359000</v>
      </c>
    </row>
    <row r="15" spans="2:12" ht="15" thickBot="1" x14ac:dyDescent="0.4">
      <c r="B15" s="90"/>
      <c r="C15" s="98"/>
      <c r="F15" s="83" t="s">
        <v>44</v>
      </c>
      <c r="G15" s="85">
        <f>G13/G14</f>
        <v>4.1433337006501508E-2</v>
      </c>
      <c r="J15" s="86" t="s">
        <v>57</v>
      </c>
      <c r="K15" s="99">
        <f>K13/K14</f>
        <v>0.17851573878921845</v>
      </c>
      <c r="L15" t="s">
        <v>194</v>
      </c>
    </row>
    <row r="16" spans="2:12" ht="15" thickBot="1" x14ac:dyDescent="0.4">
      <c r="B16" s="5" t="s">
        <v>34</v>
      </c>
      <c r="C16" s="19">
        <v>8472000</v>
      </c>
      <c r="F16" s="6"/>
      <c r="G16" s="9"/>
      <c r="J16" s="13"/>
      <c r="K16" s="14"/>
    </row>
    <row r="17" spans="2:25" ht="15" thickBot="1" x14ac:dyDescent="0.4">
      <c r="B17" s="4" t="s">
        <v>20</v>
      </c>
      <c r="C17" s="19">
        <v>26631000</v>
      </c>
      <c r="F17" s="4" t="s">
        <v>39</v>
      </c>
      <c r="G17" s="19">
        <v>4136000</v>
      </c>
      <c r="I17" s="100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2"/>
    </row>
    <row r="18" spans="2:25" ht="15" customHeight="1" thickBot="1" x14ac:dyDescent="0.4">
      <c r="B18" s="86" t="s">
        <v>33</v>
      </c>
      <c r="C18" s="103">
        <f>C16/C17</f>
        <v>0.31812549284668246</v>
      </c>
      <c r="F18" s="4" t="s">
        <v>40</v>
      </c>
      <c r="G18" s="20">
        <v>58359000</v>
      </c>
      <c r="I18" s="104"/>
      <c r="J18" s="92" t="s">
        <v>53</v>
      </c>
      <c r="K18" s="93"/>
      <c r="Y18" s="105"/>
    </row>
    <row r="19" spans="2:25" ht="14.5" customHeight="1" thickBot="1" x14ac:dyDescent="0.4">
      <c r="F19" s="83" t="s">
        <v>45</v>
      </c>
      <c r="G19" s="85">
        <f>G17/G18</f>
        <v>7.0871673606470301E-2</v>
      </c>
      <c r="I19" s="104"/>
      <c r="J19" s="95"/>
      <c r="K19" s="96"/>
      <c r="Y19" s="105"/>
    </row>
    <row r="20" spans="2:25" ht="15" thickBot="1" x14ac:dyDescent="0.4">
      <c r="F20" s="6"/>
      <c r="G20" s="7"/>
      <c r="I20" s="104"/>
      <c r="J20" s="5"/>
      <c r="K20" s="15"/>
      <c r="Y20" s="105"/>
    </row>
    <row r="21" spans="2:25" x14ac:dyDescent="0.35">
      <c r="F21" s="4" t="s">
        <v>48</v>
      </c>
      <c r="G21" s="19">
        <v>5999000</v>
      </c>
      <c r="I21" s="104"/>
      <c r="J21" s="3" t="s">
        <v>54</v>
      </c>
      <c r="K21" s="19"/>
      <c r="Y21" s="105"/>
    </row>
    <row r="22" spans="2:25" x14ac:dyDescent="0.35">
      <c r="F22" s="4" t="s">
        <v>36</v>
      </c>
      <c r="G22" s="19">
        <v>34857000</v>
      </c>
      <c r="I22" s="104"/>
      <c r="J22" s="3" t="s">
        <v>6</v>
      </c>
      <c r="K22" s="20">
        <v>4136000</v>
      </c>
      <c r="Y22" s="105"/>
    </row>
    <row r="23" spans="2:25" ht="15" thickBot="1" x14ac:dyDescent="0.4">
      <c r="F23" s="83" t="s">
        <v>46</v>
      </c>
      <c r="G23" s="85">
        <f>G21/G22</f>
        <v>0.17210316435723097</v>
      </c>
      <c r="I23" s="104"/>
      <c r="J23" s="86" t="s">
        <v>53</v>
      </c>
      <c r="K23" s="99"/>
      <c r="Y23" s="105"/>
    </row>
    <row r="24" spans="2:25" x14ac:dyDescent="0.35">
      <c r="F24" s="10"/>
      <c r="G24" s="8"/>
      <c r="I24" s="104"/>
      <c r="Y24" s="105"/>
    </row>
    <row r="25" spans="2:25" ht="15" thickBot="1" x14ac:dyDescent="0.4">
      <c r="F25" s="4" t="s">
        <v>38</v>
      </c>
      <c r="G25" s="19">
        <v>4136000</v>
      </c>
      <c r="I25" s="104"/>
      <c r="Y25" s="105"/>
    </row>
    <row r="26" spans="2:25" ht="14.5" customHeight="1" x14ac:dyDescent="0.35">
      <c r="F26" s="4" t="s">
        <v>41</v>
      </c>
      <c r="G26" s="19">
        <f>-'Cash Flows'!D15</f>
        <v>736000</v>
      </c>
      <c r="I26" s="104"/>
      <c r="J26" s="92" t="s">
        <v>58</v>
      </c>
      <c r="K26" s="93"/>
      <c r="Y26" s="105"/>
    </row>
    <row r="27" spans="2:25" ht="15" customHeight="1" thickBot="1" x14ac:dyDescent="0.4">
      <c r="F27" s="86" t="s">
        <v>47</v>
      </c>
      <c r="G27" s="99">
        <f>G25/G26</f>
        <v>5.6195652173913047</v>
      </c>
      <c r="I27" s="104"/>
      <c r="J27" s="95"/>
      <c r="K27" s="96"/>
      <c r="Y27" s="105"/>
    </row>
    <row r="28" spans="2:25" x14ac:dyDescent="0.35">
      <c r="I28" s="104"/>
      <c r="J28" s="108" t="s">
        <v>6</v>
      </c>
      <c r="K28" s="28">
        <v>4136000</v>
      </c>
      <c r="Y28" s="105"/>
    </row>
    <row r="29" spans="2:25" x14ac:dyDescent="0.35">
      <c r="I29" s="104"/>
      <c r="J29" s="3" t="s">
        <v>56</v>
      </c>
      <c r="K29" s="20">
        <v>58359000</v>
      </c>
      <c r="Y29" s="105"/>
    </row>
    <row r="30" spans="2:25" x14ac:dyDescent="0.35">
      <c r="I30" s="104"/>
      <c r="J30" s="4" t="s">
        <v>126</v>
      </c>
      <c r="K30" s="8"/>
      <c r="Y30" s="105"/>
    </row>
    <row r="31" spans="2:25" ht="15" thickBot="1" x14ac:dyDescent="0.4">
      <c r="I31" s="104"/>
      <c r="J31" s="86" t="s">
        <v>58</v>
      </c>
      <c r="K31" s="109"/>
      <c r="Y31" s="105"/>
    </row>
    <row r="32" spans="2:25" ht="15" thickBot="1" x14ac:dyDescent="0.4">
      <c r="I32" s="110"/>
      <c r="J32" s="111"/>
      <c r="K32" s="112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4"/>
    </row>
  </sheetData>
  <mergeCells count="6">
    <mergeCell ref="J26:K27"/>
    <mergeCell ref="B2:C3"/>
    <mergeCell ref="F2:G3"/>
    <mergeCell ref="J2:K3"/>
    <mergeCell ref="J18:K19"/>
    <mergeCell ref="J10:K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D196-6A23-4617-8EB5-EF57FBCDDC62}">
  <dimension ref="A1:I121"/>
  <sheetViews>
    <sheetView zoomScale="90" zoomScaleNormal="90" workbookViewId="0">
      <selection activeCell="N2" sqref="N2"/>
    </sheetView>
  </sheetViews>
  <sheetFormatPr defaultRowHeight="14.5" x14ac:dyDescent="0.35"/>
  <cols>
    <col min="1" max="1" width="15.7265625" style="1" bestFit="1" customWidth="1"/>
    <col min="2" max="2" width="12.6328125" style="1" bestFit="1" customWidth="1"/>
    <col min="3" max="3" width="10.1796875" style="1" bestFit="1" customWidth="1"/>
    <col min="4" max="4" width="21.1796875" style="1" bestFit="1" customWidth="1"/>
    <col min="5" max="5" width="18.81640625" style="1" bestFit="1" customWidth="1"/>
    <col min="8" max="8" width="9" bestFit="1" customWidth="1"/>
    <col min="9" max="9" width="14.6328125" bestFit="1" customWidth="1"/>
  </cols>
  <sheetData>
    <row r="1" spans="1:9" ht="15" thickBot="1" x14ac:dyDescent="0.4">
      <c r="A1" s="117" t="s">
        <v>68</v>
      </c>
      <c r="B1" s="117" t="s">
        <v>69</v>
      </c>
      <c r="C1" s="117" t="s">
        <v>59</v>
      </c>
      <c r="D1" s="118" t="s">
        <v>70</v>
      </c>
      <c r="E1" s="119" t="s">
        <v>71</v>
      </c>
    </row>
    <row r="2" spans="1:9" x14ac:dyDescent="0.35">
      <c r="A2" s="1">
        <v>51.582622999999998</v>
      </c>
      <c r="C2" s="2">
        <v>41730</v>
      </c>
      <c r="D2" s="16">
        <v>1883.95</v>
      </c>
      <c r="H2" s="41" t="s">
        <v>72</v>
      </c>
      <c r="I2" s="42">
        <f>SLOPE(B3:B121,E3:E121)</f>
        <v>1.3012757589487987</v>
      </c>
    </row>
    <row r="3" spans="1:9" x14ac:dyDescent="0.35">
      <c r="A3" s="1">
        <v>52.561340000000001</v>
      </c>
      <c r="B3" s="1">
        <f>A3/A2</f>
        <v>1.0189737733965176</v>
      </c>
      <c r="C3" s="2">
        <v>41760</v>
      </c>
      <c r="D3" s="16">
        <v>1923.57</v>
      </c>
      <c r="E3" s="1">
        <f t="shared" ref="E3:E64" si="0">D3/D2</f>
        <v>1.0210302821200137</v>
      </c>
      <c r="H3" s="43" t="s">
        <v>73</v>
      </c>
      <c r="I3" s="44">
        <f>GEOMEAN(E2:E121)-1</f>
        <v>8.6564596165390473E-3</v>
      </c>
    </row>
    <row r="4" spans="1:9" x14ac:dyDescent="0.35">
      <c r="A4" s="1">
        <v>58.004233999999997</v>
      </c>
      <c r="B4" s="1">
        <f>A4/A3</f>
        <v>1.1035531818633237</v>
      </c>
      <c r="C4" s="2">
        <v>41791</v>
      </c>
      <c r="D4" s="16">
        <v>1960.23</v>
      </c>
      <c r="E4" s="1">
        <f>D4/D3</f>
        <v>1.0190583134484319</v>
      </c>
      <c r="H4" s="43" t="s">
        <v>74</v>
      </c>
      <c r="I4" s="44">
        <f>EFFECT(I3*12,12)</f>
        <v>0.10896870357971644</v>
      </c>
    </row>
    <row r="5" spans="1:9" x14ac:dyDescent="0.35">
      <c r="A5" s="1">
        <v>54.179226</v>
      </c>
      <c r="B5" s="1">
        <f t="shared" ref="B5:B64" si="1">A5/A4</f>
        <v>0.93405640008969004</v>
      </c>
      <c r="C5" s="2">
        <v>41821</v>
      </c>
      <c r="D5" s="16">
        <v>1930.67</v>
      </c>
      <c r="E5" s="1">
        <f t="shared" si="0"/>
        <v>0.98492013692270808</v>
      </c>
      <c r="H5" s="43" t="s">
        <v>75</v>
      </c>
      <c r="I5" s="45" t="s">
        <v>76</v>
      </c>
    </row>
    <row r="6" spans="1:9" x14ac:dyDescent="0.35">
      <c r="A6" s="1">
        <v>59.012912999999998</v>
      </c>
      <c r="B6" s="1">
        <f t="shared" si="1"/>
        <v>1.0892166122860447</v>
      </c>
      <c r="C6" s="2">
        <v>41852</v>
      </c>
      <c r="D6" s="16">
        <v>2003.37</v>
      </c>
      <c r="E6" s="1">
        <f t="shared" si="0"/>
        <v>1.0376553217276903</v>
      </c>
      <c r="H6" s="43" t="s">
        <v>77</v>
      </c>
      <c r="I6" s="44">
        <v>4.3900000000000002E-2</v>
      </c>
    </row>
    <row r="7" spans="1:9" ht="15" thickBot="1" x14ac:dyDescent="0.4">
      <c r="A7" s="1">
        <v>57.454948000000002</v>
      </c>
      <c r="B7" s="1">
        <f t="shared" si="1"/>
        <v>0.97359959166903021</v>
      </c>
      <c r="C7" s="2">
        <v>41883</v>
      </c>
      <c r="D7" s="16">
        <v>1972.29</v>
      </c>
      <c r="E7" s="1">
        <f t="shared" si="0"/>
        <v>0.98448614085266328</v>
      </c>
      <c r="H7" s="46" t="s">
        <v>75</v>
      </c>
      <c r="I7" s="47">
        <f>I6+I2*(I4-I6)</f>
        <v>0.12857232663450993</v>
      </c>
    </row>
    <row r="8" spans="1:9" x14ac:dyDescent="0.35">
      <c r="A8" s="1">
        <v>63.906520999999998</v>
      </c>
      <c r="B8" s="1">
        <f t="shared" si="1"/>
        <v>1.1122892496569659</v>
      </c>
      <c r="C8" s="2">
        <v>41913</v>
      </c>
      <c r="D8" s="16">
        <v>2018.05</v>
      </c>
      <c r="E8" s="1">
        <f t="shared" si="0"/>
        <v>1.0232014561753089</v>
      </c>
    </row>
    <row r="9" spans="1:9" x14ac:dyDescent="0.35">
      <c r="A9" s="1">
        <v>59.791893000000002</v>
      </c>
      <c r="B9" s="1">
        <f t="shared" si="1"/>
        <v>0.935614896013507</v>
      </c>
      <c r="C9" s="2">
        <v>41944</v>
      </c>
      <c r="D9" s="16">
        <v>2067.56</v>
      </c>
      <c r="E9" s="1">
        <f t="shared" si="0"/>
        <v>1.024533584400783</v>
      </c>
    </row>
    <row r="10" spans="1:9" x14ac:dyDescent="0.35">
      <c r="A10" s="1">
        <v>59.232627999999998</v>
      </c>
      <c r="B10" s="1">
        <f t="shared" si="1"/>
        <v>0.99064647443090648</v>
      </c>
      <c r="C10" s="2">
        <v>41974</v>
      </c>
      <c r="D10" s="16">
        <v>2058.9</v>
      </c>
      <c r="E10" s="1">
        <f t="shared" si="0"/>
        <v>0.99581148793747221</v>
      </c>
    </row>
    <row r="11" spans="1:9" x14ac:dyDescent="0.35">
      <c r="A11" s="1">
        <v>56.376358000000003</v>
      </c>
      <c r="B11" s="1">
        <f t="shared" si="1"/>
        <v>0.95177877301003777</v>
      </c>
      <c r="C11" s="2">
        <v>42005</v>
      </c>
      <c r="D11" s="16">
        <v>1994.99</v>
      </c>
      <c r="E11" s="1">
        <f t="shared" si="0"/>
        <v>0.96895915294574764</v>
      </c>
    </row>
    <row r="12" spans="1:9" x14ac:dyDescent="0.35">
      <c r="A12" s="1">
        <v>69.289490000000001</v>
      </c>
      <c r="B12" s="1">
        <f t="shared" si="1"/>
        <v>1.2290522562667137</v>
      </c>
      <c r="C12" s="2">
        <v>42036</v>
      </c>
      <c r="D12" s="16">
        <v>2104.5</v>
      </c>
      <c r="E12" s="1">
        <f t="shared" si="0"/>
        <v>1.0548925057268457</v>
      </c>
    </row>
    <row r="13" spans="1:9" x14ac:dyDescent="0.35">
      <c r="A13" s="1">
        <v>66.722838999999993</v>
      </c>
      <c r="B13" s="1">
        <f t="shared" si="1"/>
        <v>0.96295757119874881</v>
      </c>
      <c r="C13" s="2">
        <v>42064</v>
      </c>
      <c r="D13" s="16">
        <v>2067.89</v>
      </c>
      <c r="E13" s="1">
        <f t="shared" si="0"/>
        <v>0.98260394392967443</v>
      </c>
    </row>
    <row r="14" spans="1:9" x14ac:dyDescent="0.35">
      <c r="A14" s="1">
        <v>72.724997999999999</v>
      </c>
      <c r="B14" s="1">
        <f t="shared" si="1"/>
        <v>1.0899565889275187</v>
      </c>
      <c r="C14" s="2">
        <v>42095</v>
      </c>
      <c r="D14" s="16">
        <v>2085.5100000000002</v>
      </c>
      <c r="E14" s="1">
        <f t="shared" si="0"/>
        <v>1.0085207627098154</v>
      </c>
    </row>
    <row r="15" spans="1:9" x14ac:dyDescent="0.35">
      <c r="A15" s="1">
        <v>72.655090000000001</v>
      </c>
      <c r="B15" s="1">
        <f t="shared" si="1"/>
        <v>0.99903873493403195</v>
      </c>
      <c r="C15" s="2">
        <v>42125</v>
      </c>
      <c r="D15" s="16">
        <v>2107.39</v>
      </c>
      <c r="E15" s="1">
        <f t="shared" si="0"/>
        <v>1.0104914385450081</v>
      </c>
    </row>
    <row r="16" spans="1:9" x14ac:dyDescent="0.35">
      <c r="A16" s="1">
        <v>69.539162000000005</v>
      </c>
      <c r="B16" s="1">
        <f t="shared" si="1"/>
        <v>0.9571134245377716</v>
      </c>
      <c r="C16" s="2">
        <v>42156</v>
      </c>
      <c r="D16" s="16">
        <v>2063.11</v>
      </c>
      <c r="E16" s="1">
        <f t="shared" si="0"/>
        <v>0.9789882271435284</v>
      </c>
    </row>
    <row r="17" spans="1:5" x14ac:dyDescent="0.35">
      <c r="A17" s="1">
        <v>73.204375999999996</v>
      </c>
      <c r="B17" s="1">
        <f t="shared" si="1"/>
        <v>1.0527071925313105</v>
      </c>
      <c r="C17" s="2">
        <v>42186</v>
      </c>
      <c r="D17" s="16">
        <v>2103.84</v>
      </c>
      <c r="E17" s="1">
        <f t="shared" si="0"/>
        <v>1.0197420399300086</v>
      </c>
    </row>
    <row r="18" spans="1:5" x14ac:dyDescent="0.35">
      <c r="A18" s="1">
        <v>69.269515999999996</v>
      </c>
      <c r="B18" s="1">
        <f t="shared" si="1"/>
        <v>0.94624829532048738</v>
      </c>
      <c r="C18" s="2">
        <v>42217</v>
      </c>
      <c r="D18" s="16">
        <v>1972.18</v>
      </c>
      <c r="E18" s="1">
        <f t="shared" si="0"/>
        <v>0.93741919537607421</v>
      </c>
    </row>
    <row r="19" spans="1:5" x14ac:dyDescent="0.35">
      <c r="A19" s="1">
        <v>69.339423999999994</v>
      </c>
      <c r="B19" s="1">
        <f t="shared" si="1"/>
        <v>1.0010092173879199</v>
      </c>
      <c r="C19" s="2">
        <v>42248</v>
      </c>
      <c r="D19" s="16">
        <v>1920.03</v>
      </c>
      <c r="E19" s="1">
        <f t="shared" si="0"/>
        <v>0.97355718037907291</v>
      </c>
    </row>
    <row r="20" spans="1:5" x14ac:dyDescent="0.35">
      <c r="A20" s="1">
        <v>77.608620000000002</v>
      </c>
      <c r="B20" s="1">
        <f t="shared" si="1"/>
        <v>1.1192567737511059</v>
      </c>
      <c r="C20" s="2">
        <v>42278</v>
      </c>
      <c r="D20" s="16">
        <v>2079.36</v>
      </c>
      <c r="E20" s="1">
        <f t="shared" si="0"/>
        <v>1.0829830783894003</v>
      </c>
    </row>
    <row r="21" spans="1:5" x14ac:dyDescent="0.35">
      <c r="A21" s="1">
        <v>79.586044000000001</v>
      </c>
      <c r="B21" s="1">
        <f t="shared" si="1"/>
        <v>1.0254794377222529</v>
      </c>
      <c r="C21" s="2">
        <v>42309</v>
      </c>
      <c r="D21" s="16">
        <v>2080.41</v>
      </c>
      <c r="E21" s="1">
        <f t="shared" si="0"/>
        <v>1.0005049630655585</v>
      </c>
    </row>
    <row r="22" spans="1:5" x14ac:dyDescent="0.35">
      <c r="A22" s="1">
        <v>78.297721999999993</v>
      </c>
      <c r="B22" s="1">
        <f t="shared" si="1"/>
        <v>0.98381221210090541</v>
      </c>
      <c r="C22" s="2">
        <v>42339</v>
      </c>
      <c r="D22" s="16">
        <v>2043.94</v>
      </c>
      <c r="E22" s="1">
        <f t="shared" si="0"/>
        <v>0.98246980162564124</v>
      </c>
    </row>
    <row r="23" spans="1:5" x14ac:dyDescent="0.35">
      <c r="A23" s="1">
        <v>67.971207000000007</v>
      </c>
      <c r="B23" s="1">
        <f t="shared" si="1"/>
        <v>0.86811219105454962</v>
      </c>
      <c r="C23" s="2">
        <v>42370</v>
      </c>
      <c r="D23" s="16">
        <v>1940.24</v>
      </c>
      <c r="E23" s="1">
        <f t="shared" si="0"/>
        <v>0.94926465551826378</v>
      </c>
    </row>
    <row r="24" spans="1:5" x14ac:dyDescent="0.35">
      <c r="A24" s="1">
        <v>67.661613000000003</v>
      </c>
      <c r="B24" s="1">
        <f t="shared" si="1"/>
        <v>0.99544521844374478</v>
      </c>
      <c r="C24" s="2">
        <v>42401</v>
      </c>
      <c r="D24" s="16">
        <v>1932.23</v>
      </c>
      <c r="E24" s="1">
        <f t="shared" si="0"/>
        <v>0.99587164474498002</v>
      </c>
    </row>
    <row r="25" spans="1:5" x14ac:dyDescent="0.35">
      <c r="A25" s="1">
        <v>73.733688000000001</v>
      </c>
      <c r="B25" s="1">
        <f t="shared" si="1"/>
        <v>1.0897418008642508</v>
      </c>
      <c r="C25" s="2">
        <v>42430</v>
      </c>
      <c r="D25" s="16">
        <v>2059.7399999999998</v>
      </c>
      <c r="E25" s="1">
        <f t="shared" si="0"/>
        <v>1.0659911087189411</v>
      </c>
    </row>
    <row r="26" spans="1:5" x14ac:dyDescent="0.35">
      <c r="A26" s="1">
        <v>75.701117999999994</v>
      </c>
      <c r="B26" s="1">
        <f t="shared" si="1"/>
        <v>1.0266829186680584</v>
      </c>
      <c r="C26" s="2">
        <v>42461</v>
      </c>
      <c r="D26" s="16">
        <v>2065.3000000000002</v>
      </c>
      <c r="E26" s="1">
        <f t="shared" si="0"/>
        <v>1.0026993698233759</v>
      </c>
    </row>
    <row r="27" spans="1:5" x14ac:dyDescent="0.35">
      <c r="A27" s="1">
        <v>83.600791999999998</v>
      </c>
      <c r="B27" s="1">
        <f t="shared" si="1"/>
        <v>1.1043534654270233</v>
      </c>
      <c r="C27" s="2">
        <v>42491</v>
      </c>
      <c r="D27" s="16">
        <v>2096.9499999999998</v>
      </c>
      <c r="E27" s="1">
        <f t="shared" si="0"/>
        <v>1.0153246501718878</v>
      </c>
    </row>
    <row r="28" spans="1:5" x14ac:dyDescent="0.35">
      <c r="A28" s="1">
        <v>79.306411999999995</v>
      </c>
      <c r="B28" s="1">
        <f t="shared" si="1"/>
        <v>0.94863230482314087</v>
      </c>
      <c r="C28" s="2">
        <v>42522</v>
      </c>
      <c r="D28" s="16">
        <v>2098.86</v>
      </c>
      <c r="E28" s="1">
        <f t="shared" si="0"/>
        <v>1.0009108467059302</v>
      </c>
    </row>
    <row r="29" spans="1:5" x14ac:dyDescent="0.35">
      <c r="A29" s="1">
        <v>81.693291000000002</v>
      </c>
      <c r="B29" s="1">
        <f t="shared" si="1"/>
        <v>1.0300969233105641</v>
      </c>
      <c r="C29" s="2">
        <v>42552</v>
      </c>
      <c r="D29" s="16">
        <v>2173.6</v>
      </c>
      <c r="E29" s="1">
        <f t="shared" si="0"/>
        <v>1.0356098072286859</v>
      </c>
    </row>
    <row r="30" spans="1:5" x14ac:dyDescent="0.35">
      <c r="A30" s="1">
        <v>79.316390999999996</v>
      </c>
      <c r="B30" s="1">
        <f t="shared" si="1"/>
        <v>0.97090458750156106</v>
      </c>
      <c r="C30" s="2">
        <v>42583</v>
      </c>
      <c r="D30" s="16">
        <v>2170.9499999999998</v>
      </c>
      <c r="E30" s="1">
        <f t="shared" si="0"/>
        <v>0.99878082443871918</v>
      </c>
    </row>
    <row r="31" spans="1:5" x14ac:dyDescent="0.35">
      <c r="A31" s="1">
        <v>71.236946000000003</v>
      </c>
      <c r="B31" s="1">
        <f t="shared" si="1"/>
        <v>0.89813650245382459</v>
      </c>
      <c r="C31" s="2">
        <v>42614</v>
      </c>
      <c r="D31" s="16">
        <v>2168.27</v>
      </c>
      <c r="E31" s="1">
        <f t="shared" si="0"/>
        <v>0.99876551740021657</v>
      </c>
    </row>
    <row r="32" spans="1:5" x14ac:dyDescent="0.35">
      <c r="A32" s="1">
        <v>75.061950999999993</v>
      </c>
      <c r="B32" s="1">
        <f t="shared" si="1"/>
        <v>1.0536941182178134</v>
      </c>
      <c r="C32" s="2">
        <v>42644</v>
      </c>
      <c r="D32" s="16">
        <v>2126.15</v>
      </c>
      <c r="E32" s="1">
        <f t="shared" si="0"/>
        <v>0.98057437496252775</v>
      </c>
    </row>
    <row r="33" spans="1:5" x14ac:dyDescent="0.35">
      <c r="A33" s="1">
        <v>71.906075000000001</v>
      </c>
      <c r="B33" s="1">
        <f t="shared" si="1"/>
        <v>0.95795638192244703</v>
      </c>
      <c r="C33" s="2">
        <v>42675</v>
      </c>
      <c r="D33" s="16">
        <v>2198.81</v>
      </c>
      <c r="E33" s="1">
        <f t="shared" si="0"/>
        <v>1.0341744467699832</v>
      </c>
    </row>
    <row r="34" spans="1:5" x14ac:dyDescent="0.35">
      <c r="A34" s="1">
        <v>68.370688999999999</v>
      </c>
      <c r="B34" s="1">
        <f t="shared" si="1"/>
        <v>0.95083327799493988</v>
      </c>
      <c r="C34" s="2">
        <v>42705</v>
      </c>
      <c r="D34" s="16">
        <v>2238.83</v>
      </c>
      <c r="E34" s="1">
        <f t="shared" si="0"/>
        <v>1.018200754044233</v>
      </c>
    </row>
    <row r="35" spans="1:5" x14ac:dyDescent="0.35">
      <c r="A35" s="1">
        <v>78.996810999999994</v>
      </c>
      <c r="B35" s="1">
        <f t="shared" si="1"/>
        <v>1.1554192616078507</v>
      </c>
      <c r="C35" s="2">
        <v>42736</v>
      </c>
      <c r="D35" s="16">
        <v>2278.87</v>
      </c>
      <c r="E35" s="1">
        <f t="shared" si="0"/>
        <v>1.0178843413747358</v>
      </c>
    </row>
    <row r="36" spans="1:5" x14ac:dyDescent="0.35">
      <c r="A36" s="1">
        <v>81.243874000000005</v>
      </c>
      <c r="B36" s="1">
        <f t="shared" si="1"/>
        <v>1.0284449836842149</v>
      </c>
      <c r="C36" s="2">
        <v>42767</v>
      </c>
      <c r="D36" s="16">
        <v>2363.64</v>
      </c>
      <c r="E36" s="1">
        <f t="shared" si="0"/>
        <v>1.0371982605414087</v>
      </c>
    </row>
    <row r="37" spans="1:5" x14ac:dyDescent="0.35">
      <c r="A37" s="1">
        <v>82.382384999999999</v>
      </c>
      <c r="B37" s="1">
        <f t="shared" si="1"/>
        <v>1.0140134996516783</v>
      </c>
      <c r="C37" s="2">
        <v>42795</v>
      </c>
      <c r="D37" s="16">
        <v>2362.7199999999998</v>
      </c>
      <c r="E37" s="1">
        <f t="shared" si="0"/>
        <v>0.99961076982958486</v>
      </c>
    </row>
    <row r="38" spans="1:5" x14ac:dyDescent="0.35">
      <c r="A38" s="1">
        <v>86.007651999999993</v>
      </c>
      <c r="B38" s="1">
        <f t="shared" si="1"/>
        <v>1.0440053659529278</v>
      </c>
      <c r="C38" s="2">
        <v>42826</v>
      </c>
      <c r="D38" s="16">
        <v>2384.1999999999998</v>
      </c>
      <c r="E38" s="1">
        <f t="shared" si="0"/>
        <v>1.009091216902553</v>
      </c>
    </row>
    <row r="39" spans="1:5" x14ac:dyDescent="0.35">
      <c r="A39" s="1">
        <v>89.523055999999997</v>
      </c>
      <c r="B39" s="1">
        <f t="shared" si="1"/>
        <v>1.0408731539375125</v>
      </c>
      <c r="C39" s="2">
        <v>42856</v>
      </c>
      <c r="D39" s="16">
        <v>2411.8000000000002</v>
      </c>
      <c r="E39" s="1">
        <f t="shared" si="0"/>
        <v>1.0115762100494927</v>
      </c>
    </row>
    <row r="40" spans="1:5" x14ac:dyDescent="0.35">
      <c r="A40" s="1">
        <v>86.487021999999996</v>
      </c>
      <c r="B40" s="1">
        <f t="shared" si="1"/>
        <v>0.96608656880524724</v>
      </c>
      <c r="C40" s="2">
        <v>42887</v>
      </c>
      <c r="D40" s="16">
        <v>2423.41</v>
      </c>
      <c r="E40" s="1">
        <f t="shared" si="0"/>
        <v>1.0048138319927025</v>
      </c>
    </row>
    <row r="41" spans="1:5" x14ac:dyDescent="0.35">
      <c r="A41" s="1">
        <v>90.681549000000004</v>
      </c>
      <c r="B41" s="1">
        <f t="shared" si="1"/>
        <v>1.0484989181382613</v>
      </c>
      <c r="C41" s="2">
        <v>42917</v>
      </c>
      <c r="D41" s="16">
        <v>2470.3000000000002</v>
      </c>
      <c r="E41" s="1">
        <f t="shared" si="0"/>
        <v>1.0193487688835154</v>
      </c>
    </row>
    <row r="42" spans="1:5" x14ac:dyDescent="0.35">
      <c r="A42" s="1">
        <v>95.365425000000002</v>
      </c>
      <c r="B42" s="1">
        <f t="shared" si="1"/>
        <v>1.0516519187381768</v>
      </c>
      <c r="C42" s="2">
        <v>42948</v>
      </c>
      <c r="D42" s="16">
        <v>2471.65</v>
      </c>
      <c r="E42" s="1">
        <f t="shared" si="0"/>
        <v>1.0005464923288669</v>
      </c>
    </row>
    <row r="43" spans="1:5" x14ac:dyDescent="0.35">
      <c r="A43" s="1">
        <v>93.298125999999996</v>
      </c>
      <c r="B43" s="1">
        <f t="shared" si="1"/>
        <v>0.97832234271487806</v>
      </c>
      <c r="C43" s="2">
        <v>42979</v>
      </c>
      <c r="D43" s="16">
        <v>2519.36</v>
      </c>
      <c r="E43" s="1">
        <f t="shared" si="0"/>
        <v>1.0193028948273422</v>
      </c>
    </row>
    <row r="44" spans="1:5" x14ac:dyDescent="0.35">
      <c r="A44" s="1">
        <v>102.20649</v>
      </c>
      <c r="B44" s="1">
        <f t="shared" si="1"/>
        <v>1.0954827752917566</v>
      </c>
      <c r="C44" s="2">
        <v>43009</v>
      </c>
      <c r="D44" s="16">
        <v>2575.2600000000002</v>
      </c>
      <c r="E44" s="1">
        <f t="shared" si="0"/>
        <v>1.022188174774546</v>
      </c>
    </row>
    <row r="45" spans="1:5" x14ac:dyDescent="0.35">
      <c r="A45" s="1">
        <v>104.183907</v>
      </c>
      <c r="B45" s="1">
        <f t="shared" si="1"/>
        <v>1.0193472743267087</v>
      </c>
      <c r="C45" s="2">
        <v>43040</v>
      </c>
      <c r="D45" s="16">
        <v>2647.58</v>
      </c>
      <c r="E45" s="1">
        <f t="shared" si="0"/>
        <v>1.0280826013684055</v>
      </c>
    </row>
    <row r="46" spans="1:5" x14ac:dyDescent="0.35">
      <c r="A46" s="1">
        <v>102.09663399999999</v>
      </c>
      <c r="B46" s="1">
        <f t="shared" si="1"/>
        <v>0.97996549505481678</v>
      </c>
      <c r="C46" s="2">
        <v>43070</v>
      </c>
      <c r="D46" s="16">
        <v>2673.61</v>
      </c>
      <c r="E46" s="1">
        <f t="shared" si="0"/>
        <v>1.0098316198188535</v>
      </c>
    </row>
    <row r="47" spans="1:5" x14ac:dyDescent="0.35">
      <c r="A47" s="1">
        <v>113.761398</v>
      </c>
      <c r="B47" s="1">
        <f t="shared" si="1"/>
        <v>1.1142521897440811</v>
      </c>
      <c r="C47" s="2">
        <v>43101</v>
      </c>
      <c r="D47" s="16">
        <v>2823.81</v>
      </c>
      <c r="E47" s="1">
        <f t="shared" si="0"/>
        <v>1.0561787246457037</v>
      </c>
    </row>
    <row r="48" spans="1:5" x14ac:dyDescent="0.35">
      <c r="A48" s="1">
        <v>116.098343</v>
      </c>
      <c r="B48" s="1">
        <f t="shared" si="1"/>
        <v>1.0205425130236181</v>
      </c>
      <c r="C48" s="2">
        <v>43132</v>
      </c>
      <c r="D48" s="16">
        <v>2713.83</v>
      </c>
      <c r="E48" s="1">
        <f t="shared" si="0"/>
        <v>0.96105262039584816</v>
      </c>
    </row>
    <row r="49" spans="1:5" x14ac:dyDescent="0.35">
      <c r="A49" s="1">
        <v>116.148285</v>
      </c>
      <c r="B49" s="1">
        <f t="shared" si="1"/>
        <v>1.0004301697914844</v>
      </c>
      <c r="C49" s="2">
        <v>43160</v>
      </c>
      <c r="D49" s="16">
        <v>2640.87</v>
      </c>
      <c r="E49" s="1">
        <f t="shared" si="0"/>
        <v>0.97311548623163568</v>
      </c>
    </row>
    <row r="50" spans="1:5" x14ac:dyDescent="0.35">
      <c r="A50" s="1">
        <v>120.832161</v>
      </c>
      <c r="B50" s="1">
        <f t="shared" si="1"/>
        <v>1.0403266910053817</v>
      </c>
      <c r="C50" s="2">
        <v>43191</v>
      </c>
      <c r="D50" s="16">
        <v>2648.05</v>
      </c>
      <c r="E50" s="1">
        <f t="shared" si="0"/>
        <v>1.0027188010011854</v>
      </c>
    </row>
    <row r="51" spans="1:5" x14ac:dyDescent="0.35">
      <c r="A51" s="1">
        <v>129.16128499999999</v>
      </c>
      <c r="B51" s="1">
        <f t="shared" si="1"/>
        <v>1.0689313501560234</v>
      </c>
      <c r="C51" s="2">
        <v>43221</v>
      </c>
      <c r="D51" s="16">
        <v>2705.27</v>
      </c>
      <c r="E51" s="1">
        <f t="shared" si="0"/>
        <v>1.0216083533165914</v>
      </c>
    </row>
    <row r="52" spans="1:5" x14ac:dyDescent="0.35">
      <c r="A52" s="1">
        <v>136.22204600000001</v>
      </c>
      <c r="B52" s="1">
        <f t="shared" si="1"/>
        <v>1.0546662337712109</v>
      </c>
      <c r="C52" s="2">
        <v>43252</v>
      </c>
      <c r="D52" s="16">
        <v>2718.37</v>
      </c>
      <c r="E52" s="1">
        <f t="shared" si="0"/>
        <v>1.0048424002040461</v>
      </c>
    </row>
    <row r="53" spans="1:5" x14ac:dyDescent="0.35">
      <c r="A53" s="1">
        <v>136.971069</v>
      </c>
      <c r="B53" s="1">
        <f t="shared" si="1"/>
        <v>1.005498544633517</v>
      </c>
      <c r="C53" s="2">
        <v>43282</v>
      </c>
      <c r="D53" s="16">
        <v>2816.29</v>
      </c>
      <c r="E53" s="1">
        <f t="shared" si="0"/>
        <v>1.0360215864654188</v>
      </c>
    </row>
    <row r="54" spans="1:5" x14ac:dyDescent="0.35">
      <c r="A54" s="1">
        <v>152.48080400000001</v>
      </c>
      <c r="B54" s="1">
        <f t="shared" si="1"/>
        <v>1.1132336566636565</v>
      </c>
      <c r="C54" s="2">
        <v>43313</v>
      </c>
      <c r="D54" s="16">
        <v>2901.52</v>
      </c>
      <c r="E54" s="1">
        <f t="shared" si="0"/>
        <v>1.0302632186316041</v>
      </c>
    </row>
    <row r="55" spans="1:5" x14ac:dyDescent="0.35">
      <c r="A55" s="1">
        <v>158.82254</v>
      </c>
      <c r="B55" s="1">
        <f t="shared" si="1"/>
        <v>1.0415903893056597</v>
      </c>
      <c r="C55" s="2">
        <v>43344</v>
      </c>
      <c r="D55" s="16">
        <v>2913.98</v>
      </c>
      <c r="E55" s="1">
        <f t="shared" si="0"/>
        <v>1.0042943009181395</v>
      </c>
    </row>
    <row r="56" spans="1:5" x14ac:dyDescent="0.35">
      <c r="A56" s="1">
        <v>137.06097399999999</v>
      </c>
      <c r="B56" s="1">
        <f t="shared" si="1"/>
        <v>0.86298187902044621</v>
      </c>
      <c r="C56" s="2">
        <v>43374</v>
      </c>
      <c r="D56" s="16">
        <v>2711.74</v>
      </c>
      <c r="E56" s="1">
        <f t="shared" si="0"/>
        <v>0.93059664102018536</v>
      </c>
    </row>
    <row r="57" spans="1:5" x14ac:dyDescent="0.35">
      <c r="A57" s="1">
        <v>142.57376099999999</v>
      </c>
      <c r="B57" s="1">
        <f t="shared" si="1"/>
        <v>1.040221419993703</v>
      </c>
      <c r="C57" s="2">
        <v>43405</v>
      </c>
      <c r="D57" s="16">
        <v>2760.17</v>
      </c>
      <c r="E57" s="1">
        <f t="shared" si="0"/>
        <v>1.0178593817991402</v>
      </c>
    </row>
    <row r="58" spans="1:5" x14ac:dyDescent="0.35">
      <c r="A58" s="1">
        <v>136.79132100000001</v>
      </c>
      <c r="B58" s="1">
        <f t="shared" si="1"/>
        <v>0.95944246711707371</v>
      </c>
      <c r="C58" s="2">
        <v>43435</v>
      </c>
      <c r="D58" s="16">
        <v>2506.85</v>
      </c>
      <c r="E58" s="1">
        <f t="shared" si="0"/>
        <v>0.90822304423278266</v>
      </c>
    </row>
    <row r="59" spans="1:5" x14ac:dyDescent="0.35">
      <c r="A59" s="1">
        <v>151.77174400000001</v>
      </c>
      <c r="B59" s="1">
        <f t="shared" si="1"/>
        <v>1.1095129639109196</v>
      </c>
      <c r="C59" s="2">
        <v>43466</v>
      </c>
      <c r="D59" s="16">
        <v>2704.1</v>
      </c>
      <c r="E59" s="1">
        <f t="shared" si="0"/>
        <v>1.0786844047310369</v>
      </c>
    </row>
    <row r="60" spans="1:5" x14ac:dyDescent="0.35">
      <c r="A60" s="1">
        <v>163.436508</v>
      </c>
      <c r="B60" s="1">
        <f t="shared" si="1"/>
        <v>1.0768572837905848</v>
      </c>
      <c r="C60" s="2">
        <v>43497</v>
      </c>
      <c r="D60" s="16">
        <v>2784.49</v>
      </c>
      <c r="E60" s="1">
        <f t="shared" si="0"/>
        <v>1.0297289301431161</v>
      </c>
    </row>
    <row r="61" spans="1:5" x14ac:dyDescent="0.35">
      <c r="A61" s="1">
        <v>158.16339099999999</v>
      </c>
      <c r="B61" s="1">
        <f t="shared" si="1"/>
        <v>0.96773599078609773</v>
      </c>
      <c r="C61" s="2">
        <v>43525</v>
      </c>
      <c r="D61" s="16">
        <v>2834.4</v>
      </c>
      <c r="E61" s="1">
        <f t="shared" si="0"/>
        <v>1.0179242877510783</v>
      </c>
    </row>
    <row r="62" spans="1:5" x14ac:dyDescent="0.35">
      <c r="A62" s="1">
        <v>165.13429300000001</v>
      </c>
      <c r="B62" s="1">
        <f t="shared" si="1"/>
        <v>1.0440740550384382</v>
      </c>
      <c r="C62" s="2">
        <v>43556</v>
      </c>
      <c r="D62" s="16">
        <v>2945.83</v>
      </c>
      <c r="E62" s="1">
        <f t="shared" si="0"/>
        <v>1.0393134349421393</v>
      </c>
    </row>
    <row r="63" spans="1:5" x14ac:dyDescent="0.35">
      <c r="A63" s="1">
        <v>151.212479</v>
      </c>
      <c r="B63" s="1">
        <f t="shared" si="1"/>
        <v>0.915693986106205</v>
      </c>
      <c r="C63" s="2">
        <v>43586</v>
      </c>
      <c r="D63" s="16">
        <v>2752.06</v>
      </c>
      <c r="E63" s="1">
        <f t="shared" si="0"/>
        <v>0.93422227351883846</v>
      </c>
    </row>
    <row r="64" spans="1:5" x14ac:dyDescent="0.35">
      <c r="A64" s="1">
        <v>151.532059</v>
      </c>
      <c r="B64" s="1">
        <f t="shared" si="1"/>
        <v>1.0021134499091175</v>
      </c>
      <c r="C64" s="2">
        <v>43617</v>
      </c>
      <c r="D64" s="16">
        <v>2941.76</v>
      </c>
      <c r="E64" s="1">
        <f t="shared" si="0"/>
        <v>1.068930183208215</v>
      </c>
    </row>
    <row r="65" spans="1:5" x14ac:dyDescent="0.35">
      <c r="A65" s="1">
        <v>154.29844700000001</v>
      </c>
      <c r="B65" s="1">
        <f t="shared" ref="B65:B121" si="2">A65/A64</f>
        <v>1.01825612361012</v>
      </c>
      <c r="C65" s="2">
        <v>43647</v>
      </c>
      <c r="D65" s="16">
        <v>2980.38</v>
      </c>
      <c r="E65" s="1">
        <f t="shared" ref="E65:E121" si="3">D65/D64</f>
        <v>1.0131281953660394</v>
      </c>
    </row>
    <row r="66" spans="1:5" x14ac:dyDescent="0.35">
      <c r="A66" s="1">
        <v>155.866409</v>
      </c>
      <c r="B66" s="1">
        <f t="shared" si="2"/>
        <v>1.0101618780388633</v>
      </c>
      <c r="C66" s="2">
        <v>43678</v>
      </c>
      <c r="D66" s="16">
        <v>2926.46</v>
      </c>
      <c r="E66" s="1">
        <f t="shared" si="3"/>
        <v>0.98190834725773224</v>
      </c>
    </row>
    <row r="67" spans="1:5" x14ac:dyDescent="0.35">
      <c r="A67" s="1">
        <v>148.246353</v>
      </c>
      <c r="B67" s="1">
        <f t="shared" si="2"/>
        <v>0.95111162149119632</v>
      </c>
      <c r="C67" s="2">
        <v>43709</v>
      </c>
      <c r="D67" s="16">
        <v>2976.74</v>
      </c>
      <c r="E67" s="1">
        <f t="shared" si="3"/>
        <v>1.0171811676906568</v>
      </c>
    </row>
    <row r="68" spans="1:5" x14ac:dyDescent="0.35">
      <c r="A68" s="1">
        <v>156.28585799999999</v>
      </c>
      <c r="B68" s="1">
        <f t="shared" si="2"/>
        <v>1.0542307101477228</v>
      </c>
      <c r="C68" s="2">
        <v>43739</v>
      </c>
      <c r="D68" s="16">
        <v>3037.56</v>
      </c>
      <c r="E68" s="1">
        <f t="shared" si="3"/>
        <v>1.0204317474821449</v>
      </c>
    </row>
    <row r="69" spans="1:5" x14ac:dyDescent="0.35">
      <c r="A69" s="1">
        <v>162.677505</v>
      </c>
      <c r="B69" s="1">
        <f t="shared" si="2"/>
        <v>1.0408971552627622</v>
      </c>
      <c r="C69" s="2">
        <v>43770</v>
      </c>
      <c r="D69" s="16">
        <v>3140.98</v>
      </c>
      <c r="E69" s="1">
        <f t="shared" si="3"/>
        <v>1.0340470640909152</v>
      </c>
    </row>
    <row r="70" spans="1:5" x14ac:dyDescent="0.35">
      <c r="A70" s="1">
        <v>162.42782600000001</v>
      </c>
      <c r="B70" s="1">
        <f t="shared" si="2"/>
        <v>0.99846519037773551</v>
      </c>
      <c r="C70" s="2">
        <v>43800</v>
      </c>
      <c r="D70" s="16">
        <v>3230.78</v>
      </c>
      <c r="E70" s="1">
        <f t="shared" si="3"/>
        <v>1.0285898031824463</v>
      </c>
    </row>
    <row r="71" spans="1:5" x14ac:dyDescent="0.35">
      <c r="A71" s="1">
        <v>182.072159</v>
      </c>
      <c r="B71" s="1">
        <f t="shared" si="2"/>
        <v>1.1209419191512173</v>
      </c>
      <c r="C71" s="2">
        <v>43831</v>
      </c>
      <c r="D71" s="16">
        <v>3225.52</v>
      </c>
      <c r="E71" s="1">
        <f t="shared" si="3"/>
        <v>0.99837191018887073</v>
      </c>
    </row>
    <row r="72" spans="1:5" x14ac:dyDescent="0.35">
      <c r="A72" s="1">
        <v>170.17768899999999</v>
      </c>
      <c r="B72" s="1">
        <f t="shared" si="2"/>
        <v>0.93467167047763733</v>
      </c>
      <c r="C72" s="2">
        <v>43862</v>
      </c>
      <c r="D72" s="16">
        <v>2954.22</v>
      </c>
      <c r="E72" s="1">
        <f t="shared" si="3"/>
        <v>0.91588953099035186</v>
      </c>
    </row>
    <row r="73" spans="1:5" x14ac:dyDescent="0.35">
      <c r="A73" s="1">
        <v>143.79216</v>
      </c>
      <c r="B73" s="1">
        <f t="shared" si="2"/>
        <v>0.84495306549849791</v>
      </c>
      <c r="C73" s="2">
        <v>43891</v>
      </c>
      <c r="D73" s="16">
        <v>2584.59</v>
      </c>
      <c r="E73" s="1">
        <f t="shared" si="3"/>
        <v>0.87488067916404344</v>
      </c>
    </row>
    <row r="74" spans="1:5" x14ac:dyDescent="0.35">
      <c r="A74" s="1">
        <v>161.73872399999999</v>
      </c>
      <c r="B74" s="1">
        <f t="shared" si="2"/>
        <v>1.1248090577400047</v>
      </c>
      <c r="C74" s="2">
        <v>43922</v>
      </c>
      <c r="D74" s="16">
        <v>2912.43</v>
      </c>
      <c r="E74" s="1">
        <f t="shared" si="3"/>
        <v>1.1268441029331537</v>
      </c>
    </row>
    <row r="75" spans="1:5" x14ac:dyDescent="0.35">
      <c r="A75" s="1">
        <v>174.56196600000001</v>
      </c>
      <c r="B75" s="1">
        <f t="shared" si="2"/>
        <v>1.0792836847160983</v>
      </c>
      <c r="C75" s="2">
        <v>43952</v>
      </c>
      <c r="D75" s="16">
        <v>3044.31</v>
      </c>
      <c r="E75" s="1">
        <f t="shared" si="3"/>
        <v>1.0452817750126184</v>
      </c>
    </row>
    <row r="76" spans="1:5" x14ac:dyDescent="0.35">
      <c r="A76" s="1">
        <v>187.08561700000001</v>
      </c>
      <c r="B76" s="1">
        <f t="shared" si="2"/>
        <v>1.071743297162453</v>
      </c>
      <c r="C76" s="2">
        <v>43983</v>
      </c>
      <c r="D76" s="16">
        <v>3100.29</v>
      </c>
      <c r="E76" s="1">
        <f t="shared" si="3"/>
        <v>1.0183884032835027</v>
      </c>
    </row>
    <row r="77" spans="1:5" x14ac:dyDescent="0.35">
      <c r="A77" s="1">
        <v>194.59581</v>
      </c>
      <c r="B77" s="1">
        <f t="shared" si="2"/>
        <v>1.0401430805875365</v>
      </c>
      <c r="C77" s="2">
        <v>44013</v>
      </c>
      <c r="D77" s="16">
        <v>3271.12</v>
      </c>
      <c r="E77" s="1">
        <f t="shared" si="3"/>
        <v>1.0551012969754443</v>
      </c>
    </row>
    <row r="78" spans="1:5" x14ac:dyDescent="0.35">
      <c r="A78" s="1">
        <v>272.29431199999999</v>
      </c>
      <c r="B78" s="1">
        <f t="shared" si="2"/>
        <v>1.3992814747655666</v>
      </c>
      <c r="C78" s="2">
        <v>44044</v>
      </c>
      <c r="D78" s="16">
        <v>3500.31</v>
      </c>
      <c r="E78" s="1">
        <f t="shared" si="3"/>
        <v>1.0700646873242192</v>
      </c>
    </row>
    <row r="79" spans="1:5" x14ac:dyDescent="0.35">
      <c r="A79" s="1">
        <v>250.992142</v>
      </c>
      <c r="B79" s="1">
        <f t="shared" si="2"/>
        <v>0.92176784801880107</v>
      </c>
      <c r="C79" s="2">
        <v>44075</v>
      </c>
      <c r="D79" s="16">
        <v>3363</v>
      </c>
      <c r="E79" s="1">
        <f t="shared" si="3"/>
        <v>0.9607720459045056</v>
      </c>
    </row>
    <row r="80" spans="1:5" x14ac:dyDescent="0.35">
      <c r="A80" s="1">
        <v>231.966995</v>
      </c>
      <c r="B80" s="1">
        <f t="shared" si="2"/>
        <v>0.92420022854739414</v>
      </c>
      <c r="C80" s="2">
        <v>44105</v>
      </c>
      <c r="D80" s="16">
        <v>3269.96</v>
      </c>
      <c r="E80" s="1">
        <f t="shared" si="3"/>
        <v>0.9723342253939935</v>
      </c>
    </row>
    <row r="81" spans="1:5" x14ac:dyDescent="0.35">
      <c r="A81" s="1">
        <v>245.47934000000001</v>
      </c>
      <c r="B81" s="1">
        <f t="shared" si="2"/>
        <v>1.0582511533591235</v>
      </c>
      <c r="C81" s="2">
        <v>44136</v>
      </c>
      <c r="D81" s="16">
        <v>3621.63</v>
      </c>
      <c r="E81" s="1">
        <f t="shared" si="3"/>
        <v>1.1075456580508631</v>
      </c>
    </row>
    <row r="82" spans="1:5" x14ac:dyDescent="0.35">
      <c r="A82" s="1">
        <v>222.2397</v>
      </c>
      <c r="B82" s="1">
        <f t="shared" si="2"/>
        <v>0.90532954830333168</v>
      </c>
      <c r="C82" s="2">
        <v>44166</v>
      </c>
      <c r="D82" s="16">
        <v>3756.07</v>
      </c>
      <c r="E82" s="1">
        <f t="shared" si="3"/>
        <v>1.0371214066594323</v>
      </c>
    </row>
    <row r="83" spans="1:5" x14ac:dyDescent="0.35">
      <c r="A83" s="1">
        <v>225.265747</v>
      </c>
      <c r="B83" s="1">
        <f t="shared" si="2"/>
        <v>1.0136161405905426</v>
      </c>
      <c r="C83" s="2">
        <v>44197</v>
      </c>
      <c r="D83" s="16">
        <v>3714.24</v>
      </c>
      <c r="E83" s="1">
        <f t="shared" si="3"/>
        <v>0.98886335984153639</v>
      </c>
    </row>
    <row r="84" spans="1:5" x14ac:dyDescent="0.35">
      <c r="A84" s="1">
        <v>216.21755999999999</v>
      </c>
      <c r="B84" s="1">
        <f t="shared" si="2"/>
        <v>0.95983327638355953</v>
      </c>
      <c r="C84" s="2">
        <v>44228</v>
      </c>
      <c r="D84" s="16">
        <v>3811.15</v>
      </c>
      <c r="E84" s="1">
        <f t="shared" si="3"/>
        <v>1.0260914749719998</v>
      </c>
    </row>
    <row r="85" spans="1:5" x14ac:dyDescent="0.35">
      <c r="A85" s="1">
        <v>211.59359699999999</v>
      </c>
      <c r="B85" s="1">
        <f t="shared" si="2"/>
        <v>0.97861430403710037</v>
      </c>
      <c r="C85" s="2">
        <v>44256</v>
      </c>
      <c r="D85" s="16">
        <v>3972.89</v>
      </c>
      <c r="E85" s="1">
        <f t="shared" si="3"/>
        <v>1.0424386340081078</v>
      </c>
    </row>
    <row r="86" spans="1:5" x14ac:dyDescent="0.35">
      <c r="A86" s="1">
        <v>230.01954699999999</v>
      </c>
      <c r="B86" s="1">
        <f t="shared" si="2"/>
        <v>1.0870817938786683</v>
      </c>
      <c r="C86" s="2">
        <v>44287</v>
      </c>
      <c r="D86" s="16">
        <v>4181.17</v>
      </c>
      <c r="E86" s="1">
        <f t="shared" si="3"/>
        <v>1.0524253125558474</v>
      </c>
    </row>
    <row r="87" spans="1:5" x14ac:dyDescent="0.35">
      <c r="A87" s="1">
        <v>237.78938299999999</v>
      </c>
      <c r="B87" s="1">
        <f t="shared" si="2"/>
        <v>1.0337790248756555</v>
      </c>
      <c r="C87" s="2">
        <v>44317</v>
      </c>
      <c r="D87" s="16">
        <v>4204.1099999999997</v>
      </c>
      <c r="E87" s="1">
        <f t="shared" si="3"/>
        <v>1.0054865025818132</v>
      </c>
    </row>
    <row r="88" spans="1:5" x14ac:dyDescent="0.35">
      <c r="A88" s="1">
        <v>243.95133999999999</v>
      </c>
      <c r="B88" s="1">
        <f t="shared" si="2"/>
        <v>1.0259135076690955</v>
      </c>
      <c r="C88" s="2">
        <v>44348</v>
      </c>
      <c r="D88" s="16">
        <v>4297.5</v>
      </c>
      <c r="E88" s="1">
        <f t="shared" si="3"/>
        <v>1.0222139763231695</v>
      </c>
    </row>
    <row r="89" spans="1:5" x14ac:dyDescent="0.35">
      <c r="A89" s="1">
        <v>241.61438000000001</v>
      </c>
      <c r="B89" s="1">
        <f t="shared" si="2"/>
        <v>0.99042038465539894</v>
      </c>
      <c r="C89" s="2">
        <v>44378</v>
      </c>
      <c r="D89" s="16">
        <v>4395.26</v>
      </c>
      <c r="E89" s="1">
        <f t="shared" si="3"/>
        <v>1.0227481093659105</v>
      </c>
    </row>
    <row r="90" spans="1:5" x14ac:dyDescent="0.35">
      <c r="A90" s="1">
        <v>264.92392000000001</v>
      </c>
      <c r="B90" s="1">
        <f t="shared" si="2"/>
        <v>1.0964741419778077</v>
      </c>
      <c r="C90" s="2">
        <v>44409</v>
      </c>
      <c r="D90" s="16">
        <v>4522.68</v>
      </c>
      <c r="E90" s="1">
        <f t="shared" si="3"/>
        <v>1.0289903213916811</v>
      </c>
    </row>
    <row r="91" spans="1:5" x14ac:dyDescent="0.35">
      <c r="A91" s="1">
        <v>270.86617999999999</v>
      </c>
      <c r="B91" s="1">
        <f t="shared" si="2"/>
        <v>1.0224300621854001</v>
      </c>
      <c r="C91" s="2">
        <v>44440</v>
      </c>
      <c r="D91" s="16">
        <v>4307.54</v>
      </c>
      <c r="E91" s="1">
        <f t="shared" si="3"/>
        <v>0.95243085957883367</v>
      </c>
    </row>
    <row r="92" spans="1:5" x14ac:dyDescent="0.35">
      <c r="A92" s="1">
        <v>299.29904199999999</v>
      </c>
      <c r="B92" s="1">
        <f t="shared" si="2"/>
        <v>1.1049701442978226</v>
      </c>
      <c r="C92" s="2">
        <v>44470</v>
      </c>
      <c r="D92" s="16">
        <v>4605.38</v>
      </c>
      <c r="E92" s="1">
        <f t="shared" si="3"/>
        <v>1.0691438733012346</v>
      </c>
    </row>
    <row r="93" spans="1:5" x14ac:dyDescent="0.35">
      <c r="A93" s="1">
        <v>284.588257</v>
      </c>
      <c r="B93" s="1">
        <f t="shared" si="2"/>
        <v>0.95084920786348526</v>
      </c>
      <c r="C93" s="2">
        <v>44501</v>
      </c>
      <c r="D93" s="16">
        <v>4567</v>
      </c>
      <c r="E93" s="1">
        <f t="shared" si="3"/>
        <v>0.99166626858152851</v>
      </c>
    </row>
    <row r="94" spans="1:5" x14ac:dyDescent="0.35">
      <c r="A94" s="1">
        <v>253.79847699999999</v>
      </c>
      <c r="B94" s="1">
        <f t="shared" si="2"/>
        <v>0.89180937989300102</v>
      </c>
      <c r="C94" s="2">
        <v>44531</v>
      </c>
      <c r="D94" s="16">
        <v>4766.18</v>
      </c>
      <c r="E94" s="1">
        <f t="shared" si="3"/>
        <v>1.0436128749726299</v>
      </c>
    </row>
    <row r="95" spans="1:5" x14ac:dyDescent="0.35">
      <c r="A95" s="1">
        <v>232.32652300000001</v>
      </c>
      <c r="B95" s="1">
        <f t="shared" si="2"/>
        <v>0.91539762470678665</v>
      </c>
      <c r="C95" s="2">
        <v>44562</v>
      </c>
      <c r="D95" s="16">
        <v>4515.55</v>
      </c>
      <c r="E95" s="1">
        <f t="shared" si="3"/>
        <v>0.94741491089300023</v>
      </c>
    </row>
    <row r="96" spans="1:5" x14ac:dyDescent="0.35">
      <c r="A96" s="1">
        <v>210.25535600000001</v>
      </c>
      <c r="B96" s="1">
        <f t="shared" si="2"/>
        <v>0.90499936591398134</v>
      </c>
      <c r="C96" s="2">
        <v>44593</v>
      </c>
      <c r="D96" s="16">
        <v>4373.9399999999996</v>
      </c>
      <c r="E96" s="1">
        <f t="shared" si="3"/>
        <v>0.96863947913321735</v>
      </c>
    </row>
    <row r="97" spans="1:5" x14ac:dyDescent="0.35">
      <c r="A97" s="1">
        <v>212.043015</v>
      </c>
      <c r="B97" s="1">
        <f t="shared" si="2"/>
        <v>1.008502323241649</v>
      </c>
      <c r="C97" s="2">
        <v>44621</v>
      </c>
      <c r="D97" s="16">
        <v>4530.41</v>
      </c>
      <c r="E97" s="1">
        <f t="shared" si="3"/>
        <v>1.0357732387732801</v>
      </c>
    </row>
    <row r="98" spans="1:5" x14ac:dyDescent="0.35">
      <c r="A98" s="1">
        <v>175.71047999999999</v>
      </c>
      <c r="B98" s="1">
        <f t="shared" si="2"/>
        <v>0.82865488401020893</v>
      </c>
      <c r="C98" s="2">
        <v>44652</v>
      </c>
      <c r="D98" s="16">
        <v>4131.93</v>
      </c>
      <c r="E98" s="1">
        <f t="shared" si="3"/>
        <v>0.91204328085096065</v>
      </c>
    </row>
    <row r="99" spans="1:5" x14ac:dyDescent="0.35">
      <c r="A99" s="1">
        <v>160.03095999999999</v>
      </c>
      <c r="B99" s="1">
        <f t="shared" si="2"/>
        <v>0.9107650266506585</v>
      </c>
      <c r="C99" s="2">
        <v>44682</v>
      </c>
      <c r="D99" s="16">
        <v>4132.1499999999996</v>
      </c>
      <c r="E99" s="1">
        <f t="shared" si="3"/>
        <v>1.0000532438836087</v>
      </c>
    </row>
    <row r="100" spans="1:5" x14ac:dyDescent="0.35">
      <c r="A100" s="1">
        <v>164.824692</v>
      </c>
      <c r="B100" s="1">
        <f t="shared" si="2"/>
        <v>1.0299550287019461</v>
      </c>
      <c r="C100" s="2">
        <v>44713</v>
      </c>
      <c r="D100" s="16">
        <v>3785.38</v>
      </c>
      <c r="E100" s="1">
        <f t="shared" si="3"/>
        <v>0.91608000677613355</v>
      </c>
    </row>
    <row r="101" spans="1:5" x14ac:dyDescent="0.35">
      <c r="A101" s="1">
        <v>183.77993799999999</v>
      </c>
      <c r="B101" s="1">
        <f t="shared" si="2"/>
        <v>1.1150024657713298</v>
      </c>
      <c r="C101" s="2">
        <v>44743</v>
      </c>
      <c r="D101" s="16">
        <v>4130.29</v>
      </c>
      <c r="E101" s="1">
        <f t="shared" si="3"/>
        <v>1.0911163476322059</v>
      </c>
    </row>
    <row r="102" spans="1:5" x14ac:dyDescent="0.35">
      <c r="A102" s="1">
        <v>155.91632100000001</v>
      </c>
      <c r="B102" s="1">
        <f t="shared" si="2"/>
        <v>0.84838597018135908</v>
      </c>
      <c r="C102" s="2">
        <v>44774</v>
      </c>
      <c r="D102" s="16">
        <v>3955</v>
      </c>
      <c r="E102" s="1">
        <f t="shared" si="3"/>
        <v>0.95755988078318954</v>
      </c>
    </row>
    <row r="103" spans="1:5" x14ac:dyDescent="0.35">
      <c r="A103" s="1">
        <v>143.652344</v>
      </c>
      <c r="B103" s="1">
        <f t="shared" si="2"/>
        <v>0.92134257067289316</v>
      </c>
      <c r="C103" s="2">
        <v>44805</v>
      </c>
      <c r="D103" s="16">
        <v>3585.62</v>
      </c>
      <c r="E103" s="1">
        <f t="shared" si="3"/>
        <v>0.90660429835651068</v>
      </c>
    </row>
    <row r="104" spans="1:5" x14ac:dyDescent="0.35">
      <c r="A104" s="1">
        <v>162.37788399999999</v>
      </c>
      <c r="B104" s="1">
        <f t="shared" si="2"/>
        <v>1.1303531810103982</v>
      </c>
      <c r="C104" s="2">
        <v>44835</v>
      </c>
      <c r="D104" s="16">
        <v>3871.98</v>
      </c>
      <c r="E104" s="1">
        <f t="shared" si="3"/>
        <v>1.0798634545768933</v>
      </c>
    </row>
    <row r="105" spans="1:5" x14ac:dyDescent="0.35">
      <c r="A105" s="1">
        <v>160.04093900000001</v>
      </c>
      <c r="B105" s="1">
        <f t="shared" si="2"/>
        <v>0.98560798464401722</v>
      </c>
      <c r="C105" s="2">
        <v>44866</v>
      </c>
      <c r="D105" s="16">
        <v>4080.11</v>
      </c>
      <c r="E105" s="1">
        <f t="shared" si="3"/>
        <v>1.0537528602936999</v>
      </c>
    </row>
    <row r="106" spans="1:5" x14ac:dyDescent="0.35">
      <c r="A106" s="1">
        <v>132.417023</v>
      </c>
      <c r="B106" s="1">
        <f t="shared" si="2"/>
        <v>0.82739468930509086</v>
      </c>
      <c r="C106" s="2">
        <v>44896</v>
      </c>
      <c r="D106" s="16">
        <v>3839.5</v>
      </c>
      <c r="E106" s="1">
        <f t="shared" si="3"/>
        <v>0.94102855070083891</v>
      </c>
    </row>
    <row r="107" spans="1:5" x14ac:dyDescent="0.35">
      <c r="A107" s="1">
        <v>167.75086999999999</v>
      </c>
      <c r="B107" s="1">
        <f t="shared" si="2"/>
        <v>1.2668376482078139</v>
      </c>
      <c r="C107" s="2">
        <v>44927</v>
      </c>
      <c r="D107" s="16">
        <v>4076.6</v>
      </c>
      <c r="E107" s="1">
        <f t="shared" si="3"/>
        <v>1.061752832400052</v>
      </c>
    </row>
    <row r="108" spans="1:5" x14ac:dyDescent="0.35">
      <c r="A108" s="1">
        <v>163.39656099999999</v>
      </c>
      <c r="B108" s="1">
        <f t="shared" si="2"/>
        <v>0.97404300198264249</v>
      </c>
      <c r="C108" s="2">
        <v>44958</v>
      </c>
      <c r="D108" s="16">
        <v>3970.15</v>
      </c>
      <c r="E108" s="1">
        <f t="shared" si="3"/>
        <v>0.9738875533532847</v>
      </c>
    </row>
    <row r="109" spans="1:5" x14ac:dyDescent="0.35">
      <c r="A109" s="1">
        <v>199.51937899999999</v>
      </c>
      <c r="B109" s="1">
        <f t="shared" si="2"/>
        <v>1.221074530448655</v>
      </c>
      <c r="C109" s="2">
        <v>44986</v>
      </c>
      <c r="D109" s="16">
        <v>4109.3100000000004</v>
      </c>
      <c r="E109" s="1">
        <f t="shared" si="3"/>
        <v>1.035051572358727</v>
      </c>
    </row>
    <row r="110" spans="1:5" x14ac:dyDescent="0.35">
      <c r="A110" s="1">
        <v>198.11120600000001</v>
      </c>
      <c r="B110" s="1">
        <f t="shared" si="2"/>
        <v>0.9929421743037804</v>
      </c>
      <c r="C110" s="2">
        <v>45017</v>
      </c>
      <c r="D110" s="16">
        <v>4169.4799999999996</v>
      </c>
      <c r="E110" s="1">
        <f t="shared" si="3"/>
        <v>1.0146423608829704</v>
      </c>
    </row>
    <row r="111" spans="1:5" x14ac:dyDescent="0.35">
      <c r="A111" s="1">
        <v>223.088593</v>
      </c>
      <c r="B111" s="1">
        <f t="shared" si="2"/>
        <v>1.1260776081490311</v>
      </c>
      <c r="C111" s="2">
        <v>45047</v>
      </c>
      <c r="D111" s="16">
        <v>4179.83</v>
      </c>
      <c r="E111" s="1">
        <f t="shared" si="3"/>
        <v>1.0024823239348792</v>
      </c>
    </row>
    <row r="112" spans="1:5" x14ac:dyDescent="0.35">
      <c r="A112" s="1">
        <v>210.98438999999999</v>
      </c>
      <c r="B112" s="1">
        <f t="shared" si="2"/>
        <v>0.94574261804591675</v>
      </c>
      <c r="C112" s="2">
        <v>45078</v>
      </c>
      <c r="D112" s="16">
        <v>4450.38</v>
      </c>
      <c r="E112" s="1">
        <f t="shared" si="3"/>
        <v>1.0647275128414313</v>
      </c>
    </row>
    <row r="113" spans="1:5" x14ac:dyDescent="0.35">
      <c r="A113" s="1">
        <v>224.71646100000001</v>
      </c>
      <c r="B113" s="1">
        <f t="shared" si="2"/>
        <v>1.0650857203227215</v>
      </c>
      <c r="C113" s="2">
        <v>45108</v>
      </c>
      <c r="D113" s="16">
        <v>4588.96</v>
      </c>
      <c r="E113" s="1">
        <f t="shared" si="3"/>
        <v>1.0311389139803793</v>
      </c>
    </row>
    <row r="114" spans="1:5" x14ac:dyDescent="0.35">
      <c r="A114" s="1">
        <v>221.171097</v>
      </c>
      <c r="B114" s="1">
        <f t="shared" si="2"/>
        <v>0.98422294484247863</v>
      </c>
      <c r="C114" s="2">
        <v>45139</v>
      </c>
      <c r="D114" s="16">
        <v>4507.66</v>
      </c>
      <c r="E114" s="1">
        <f t="shared" si="3"/>
        <v>0.98228356751856627</v>
      </c>
    </row>
    <row r="115" spans="1:5" x14ac:dyDescent="0.35">
      <c r="A115" s="1">
        <v>202.515457</v>
      </c>
      <c r="B115" s="1">
        <f t="shared" si="2"/>
        <v>0.91565064218133352</v>
      </c>
      <c r="C115" s="2">
        <v>45170</v>
      </c>
      <c r="D115" s="16">
        <v>4288.05</v>
      </c>
      <c r="E115" s="1">
        <f t="shared" si="3"/>
        <v>0.95128070883784499</v>
      </c>
    </row>
    <row r="116" spans="1:5" x14ac:dyDescent="0.35">
      <c r="A116" s="1">
        <v>200.56800799999999</v>
      </c>
      <c r="B116" s="1">
        <f t="shared" si="2"/>
        <v>0.99038370192157721</v>
      </c>
      <c r="C116" s="2">
        <v>45200</v>
      </c>
      <c r="D116" s="16">
        <v>4193.8</v>
      </c>
      <c r="E116" s="1">
        <f t="shared" si="3"/>
        <v>0.97802031226314989</v>
      </c>
    </row>
    <row r="117" spans="1:5" x14ac:dyDescent="0.35">
      <c r="A117" s="1">
        <v>251.571381</v>
      </c>
      <c r="B117" s="1">
        <f t="shared" si="2"/>
        <v>1.2542946579994951</v>
      </c>
      <c r="C117" s="2">
        <v>45231</v>
      </c>
      <c r="D117" s="16">
        <v>4567.8</v>
      </c>
      <c r="E117" s="1">
        <f t="shared" si="3"/>
        <v>1.0891792646287377</v>
      </c>
    </row>
    <row r="118" spans="1:5" x14ac:dyDescent="0.35">
      <c r="A118" s="1">
        <v>262.79672199999999</v>
      </c>
      <c r="B118" s="1">
        <f t="shared" si="2"/>
        <v>1.0446208982730034</v>
      </c>
      <c r="C118" s="2">
        <v>45261</v>
      </c>
      <c r="D118" s="16">
        <v>4769.83</v>
      </c>
      <c r="E118" s="1">
        <f t="shared" si="3"/>
        <v>1.0442291694032138</v>
      </c>
    </row>
    <row r="119" spans="1:5" x14ac:dyDescent="0.35">
      <c r="A119" s="1">
        <v>280.723297</v>
      </c>
      <c r="B119" s="1">
        <f t="shared" si="2"/>
        <v>1.0682146065733651</v>
      </c>
      <c r="C119" s="2">
        <v>45292</v>
      </c>
      <c r="D119" s="16">
        <v>4845.6499999999996</v>
      </c>
      <c r="E119" s="1">
        <f t="shared" si="3"/>
        <v>1.0158957447120756</v>
      </c>
    </row>
    <row r="120" spans="1:5" x14ac:dyDescent="0.35">
      <c r="A120" s="1">
        <v>308.417145</v>
      </c>
      <c r="B120" s="1">
        <f t="shared" si="2"/>
        <v>1.0986517624150018</v>
      </c>
      <c r="C120" s="2">
        <v>45323</v>
      </c>
      <c r="D120" s="16">
        <v>5096.2700000000004</v>
      </c>
      <c r="E120" s="1">
        <f t="shared" si="3"/>
        <v>1.0517206153973153</v>
      </c>
    </row>
    <row r="121" spans="1:5" x14ac:dyDescent="0.35">
      <c r="A121" s="1">
        <v>300.78707900000001</v>
      </c>
      <c r="B121" s="1">
        <f t="shared" si="2"/>
        <v>0.9752605647134176</v>
      </c>
      <c r="C121" s="2">
        <v>45352</v>
      </c>
      <c r="D121" s="16">
        <v>5254.35</v>
      </c>
      <c r="E121" s="1">
        <f t="shared" si="3"/>
        <v>1.0310187647043818</v>
      </c>
    </row>
  </sheetData>
  <autoFilter ref="A1:E1" xr:uid="{5008D196-6A23-4617-8EB5-EF57FBCDDC62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634E-7075-4FB7-9479-23FAA8260B4C}">
  <dimension ref="A1:I20"/>
  <sheetViews>
    <sheetView workbookViewId="0">
      <selection activeCell="L5" sqref="L5"/>
    </sheetView>
  </sheetViews>
  <sheetFormatPr defaultRowHeight="14.5" x14ac:dyDescent="0.35"/>
  <cols>
    <col min="1" max="1" width="16.453125" bestFit="1" customWidth="1"/>
    <col min="2" max="2" width="12.453125" bestFit="1" customWidth="1"/>
    <col min="3" max="3" width="13" bestFit="1" customWidth="1"/>
    <col min="4" max="5" width="11.81640625" bestFit="1" customWidth="1"/>
    <col min="6" max="6" width="12.72656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6" ht="16" x14ac:dyDescent="0.4">
      <c r="A1" s="40" t="s">
        <v>195</v>
      </c>
    </row>
    <row r="3" spans="1:6" x14ac:dyDescent="0.35">
      <c r="A3" s="12" t="s">
        <v>82</v>
      </c>
    </row>
    <row r="4" spans="1:6" ht="15" thickBot="1" x14ac:dyDescent="0.4"/>
    <row r="5" spans="1:6" x14ac:dyDescent="0.35">
      <c r="A5" s="120" t="s">
        <v>83</v>
      </c>
      <c r="B5" s="120"/>
    </row>
    <row r="6" spans="1:6" x14ac:dyDescent="0.35">
      <c r="A6" t="s">
        <v>84</v>
      </c>
      <c r="B6">
        <v>0.63204406063472129</v>
      </c>
    </row>
    <row r="7" spans="1:6" x14ac:dyDescent="0.35">
      <c r="A7" t="s">
        <v>85</v>
      </c>
      <c r="B7">
        <v>0.39947969458362731</v>
      </c>
    </row>
    <row r="8" spans="1:6" x14ac:dyDescent="0.35">
      <c r="A8" t="s">
        <v>86</v>
      </c>
      <c r="B8">
        <v>0.39434704240058138</v>
      </c>
    </row>
    <row r="9" spans="1:6" x14ac:dyDescent="0.35">
      <c r="A9" t="s">
        <v>87</v>
      </c>
      <c r="B9">
        <v>7.0330415231039695E-2</v>
      </c>
    </row>
    <row r="10" spans="1:6" ht="15" thickBot="1" x14ac:dyDescent="0.4">
      <c r="A10" s="17" t="s">
        <v>88</v>
      </c>
      <c r="B10" s="17">
        <v>119</v>
      </c>
    </row>
    <row r="12" spans="1:6" ht="15" thickBot="1" x14ac:dyDescent="0.4">
      <c r="A12" s="12" t="s">
        <v>89</v>
      </c>
    </row>
    <row r="13" spans="1:6" x14ac:dyDescent="0.35">
      <c r="A13" s="18"/>
      <c r="B13" s="121" t="s">
        <v>94</v>
      </c>
      <c r="C13" s="121" t="s">
        <v>95</v>
      </c>
      <c r="D13" s="121" t="s">
        <v>96</v>
      </c>
      <c r="E13" s="121" t="s">
        <v>97</v>
      </c>
      <c r="F13" s="121" t="s">
        <v>98</v>
      </c>
    </row>
    <row r="14" spans="1:6" x14ac:dyDescent="0.35">
      <c r="A14" t="s">
        <v>90</v>
      </c>
      <c r="B14">
        <v>1</v>
      </c>
      <c r="C14">
        <v>0.38498094756044543</v>
      </c>
      <c r="D14">
        <v>0.38498094756044543</v>
      </c>
      <c r="E14">
        <v>77.831047251395901</v>
      </c>
      <c r="F14">
        <v>1.2726714360049712E-14</v>
      </c>
    </row>
    <row r="15" spans="1:6" x14ac:dyDescent="0.35">
      <c r="A15" t="s">
        <v>91</v>
      </c>
      <c r="B15">
        <v>117</v>
      </c>
      <c r="C15">
        <v>0.57872497486874397</v>
      </c>
      <c r="D15">
        <v>4.946367306570461E-3</v>
      </c>
    </row>
    <row r="16" spans="1:6" ht="15" thickBot="1" x14ac:dyDescent="0.4">
      <c r="A16" s="17" t="s">
        <v>92</v>
      </c>
      <c r="B16" s="17">
        <v>118</v>
      </c>
      <c r="C16" s="17">
        <v>0.9637059224291894</v>
      </c>
      <c r="D16" s="17"/>
      <c r="E16" s="17"/>
      <c r="F16" s="17"/>
    </row>
    <row r="17" spans="1:9" ht="15" thickBot="1" x14ac:dyDescent="0.4"/>
    <row r="18" spans="1:9" x14ac:dyDescent="0.35">
      <c r="A18" s="121"/>
      <c r="B18" s="121" t="s">
        <v>99</v>
      </c>
      <c r="C18" s="121" t="s">
        <v>87</v>
      </c>
      <c r="D18" s="121" t="s">
        <v>100</v>
      </c>
      <c r="E18" s="121" t="s">
        <v>101</v>
      </c>
      <c r="F18" s="121" t="s">
        <v>102</v>
      </c>
      <c r="G18" s="121" t="s">
        <v>103</v>
      </c>
      <c r="H18" s="121" t="s">
        <v>104</v>
      </c>
      <c r="I18" s="121" t="s">
        <v>105</v>
      </c>
    </row>
    <row r="19" spans="1:9" x14ac:dyDescent="0.35">
      <c r="A19" t="s">
        <v>93</v>
      </c>
      <c r="B19">
        <v>-0.29500776291027719</v>
      </c>
      <c r="C19">
        <v>0.14905813298020726</v>
      </c>
      <c r="D19">
        <v>-1.9791456998153192</v>
      </c>
      <c r="E19">
        <v>5.0148337504828923E-2</v>
      </c>
      <c r="F19">
        <v>-0.59020958443516003</v>
      </c>
      <c r="G19">
        <v>1.9405861460569662E-4</v>
      </c>
      <c r="H19">
        <v>-0.59020958443516003</v>
      </c>
      <c r="I19">
        <v>1.9405861460569662E-4</v>
      </c>
    </row>
    <row r="20" spans="1:9" ht="15" thickBot="1" x14ac:dyDescent="0.4">
      <c r="A20" s="17" t="s">
        <v>106</v>
      </c>
      <c r="B20" s="48">
        <v>1.301275758948798</v>
      </c>
      <c r="C20" s="17">
        <v>0.14750029960844876</v>
      </c>
      <c r="D20" s="17">
        <v>8.8221906152268001</v>
      </c>
      <c r="E20" s="17">
        <v>1.2726714360049941E-14</v>
      </c>
      <c r="F20" s="17">
        <v>1.009159144784163</v>
      </c>
      <c r="G20" s="17">
        <v>1.593392373113433</v>
      </c>
      <c r="H20" s="17">
        <v>1.009159144784163</v>
      </c>
      <c r="I20" s="17">
        <v>1.593392373113433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66D5-1F4F-407A-B413-4A7B7BAD6EE4}">
  <dimension ref="B1:I18"/>
  <sheetViews>
    <sheetView workbookViewId="0">
      <selection activeCell="K7" sqref="K7"/>
    </sheetView>
  </sheetViews>
  <sheetFormatPr defaultRowHeight="14.5" x14ac:dyDescent="0.35"/>
  <cols>
    <col min="2" max="2" width="17.1796875" bestFit="1" customWidth="1"/>
    <col min="3" max="3" width="10.90625" bestFit="1" customWidth="1"/>
    <col min="5" max="5" width="18.7265625" bestFit="1" customWidth="1"/>
    <col min="6" max="6" width="9.90625" bestFit="1" customWidth="1"/>
    <col min="8" max="8" width="27.7265625" bestFit="1" customWidth="1"/>
    <col min="9" max="9" width="11.81640625" bestFit="1" customWidth="1"/>
  </cols>
  <sheetData>
    <row r="1" spans="2:9" ht="15" thickBot="1" x14ac:dyDescent="0.4"/>
    <row r="2" spans="2:9" ht="16" x14ac:dyDescent="0.4">
      <c r="B2" s="122" t="s">
        <v>185</v>
      </c>
      <c r="C2" s="123"/>
      <c r="E2" s="124" t="s">
        <v>187</v>
      </c>
      <c r="F2" s="125"/>
      <c r="H2" s="126" t="s">
        <v>189</v>
      </c>
      <c r="I2" s="127"/>
    </row>
    <row r="3" spans="2:9" x14ac:dyDescent="0.35">
      <c r="B3" s="4" t="s">
        <v>79</v>
      </c>
      <c r="C3" s="128">
        <v>4.3900000000000002E-2</v>
      </c>
      <c r="E3" s="4" t="s">
        <v>176</v>
      </c>
      <c r="F3" s="20">
        <v>4950000</v>
      </c>
      <c r="H3" s="129" t="s">
        <v>182</v>
      </c>
      <c r="I3" s="20">
        <v>58359000</v>
      </c>
    </row>
    <row r="4" spans="2:9" x14ac:dyDescent="0.35">
      <c r="B4" s="4" t="s">
        <v>72</v>
      </c>
      <c r="C4" s="8">
        <v>1.3009999999999999</v>
      </c>
      <c r="E4" s="130" t="s">
        <v>177</v>
      </c>
      <c r="F4" s="37">
        <v>814000</v>
      </c>
      <c r="H4" s="129" t="s">
        <v>183</v>
      </c>
      <c r="I4" s="20">
        <f>C16</f>
        <v>10418000</v>
      </c>
    </row>
    <row r="5" spans="2:9" x14ac:dyDescent="0.35">
      <c r="B5" s="4" t="s">
        <v>80</v>
      </c>
      <c r="C5" s="131">
        <v>0.109</v>
      </c>
      <c r="E5" s="132"/>
      <c r="F5" s="133"/>
      <c r="H5" s="134" t="s">
        <v>190</v>
      </c>
      <c r="I5" s="37">
        <f>I3+I4</f>
        <v>68777000</v>
      </c>
    </row>
    <row r="6" spans="2:9" ht="15" thickBot="1" x14ac:dyDescent="0.4">
      <c r="B6" s="86" t="s">
        <v>78</v>
      </c>
      <c r="C6" s="135">
        <f>C3+(C4*(C5-C3))</f>
        <v>0.12859509999999999</v>
      </c>
      <c r="E6" s="136" t="s">
        <v>181</v>
      </c>
      <c r="F6" s="137">
        <f>F4/F3</f>
        <v>0.16444444444444445</v>
      </c>
      <c r="H6" s="138"/>
      <c r="I6" s="139"/>
    </row>
    <row r="7" spans="2:9" x14ac:dyDescent="0.35">
      <c r="H7" s="140" t="s">
        <v>192</v>
      </c>
      <c r="I7" s="107">
        <f>I3/I5</f>
        <v>0.84852494293150327</v>
      </c>
    </row>
    <row r="8" spans="2:9" ht="15" thickBot="1" x14ac:dyDescent="0.4">
      <c r="H8" s="141" t="s">
        <v>191</v>
      </c>
      <c r="I8" s="142">
        <f>I4/I5</f>
        <v>0.15147505706849673</v>
      </c>
    </row>
    <row r="9" spans="2:9" x14ac:dyDescent="0.35">
      <c r="B9" s="122" t="s">
        <v>186</v>
      </c>
      <c r="C9" s="123"/>
      <c r="E9" s="122" t="s">
        <v>188</v>
      </c>
      <c r="F9" s="123"/>
    </row>
    <row r="10" spans="2:9" x14ac:dyDescent="0.35">
      <c r="B10" s="4" t="s">
        <v>176</v>
      </c>
      <c r="C10" s="20">
        <v>4950000</v>
      </c>
      <c r="E10" s="4" t="s">
        <v>81</v>
      </c>
      <c r="F10" s="128">
        <f>C18</f>
        <v>0.3970051833365329</v>
      </c>
      <c r="H10" s="143" t="s">
        <v>193</v>
      </c>
      <c r="I10" s="144">
        <f>(I7*C6)+((I8*C18)*(1-F6))</f>
        <v>0.15936343863032376</v>
      </c>
    </row>
    <row r="11" spans="2:9" x14ac:dyDescent="0.35">
      <c r="B11" s="4" t="s">
        <v>177</v>
      </c>
      <c r="C11" s="20">
        <v>814000</v>
      </c>
      <c r="E11" s="4" t="s">
        <v>181</v>
      </c>
      <c r="F11" s="8">
        <f>F6</f>
        <v>0.16444444444444445</v>
      </c>
    </row>
    <row r="12" spans="2:9" x14ac:dyDescent="0.35">
      <c r="B12" s="10" t="s">
        <v>180</v>
      </c>
      <c r="C12" s="20">
        <f>C10-C11</f>
        <v>4136000</v>
      </c>
      <c r="E12" s="132"/>
      <c r="F12" s="133"/>
    </row>
    <row r="13" spans="2:9" ht="15" thickBot="1" x14ac:dyDescent="0.4">
      <c r="B13" s="145"/>
      <c r="C13" s="146"/>
      <c r="E13" s="86" t="s">
        <v>184</v>
      </c>
      <c r="F13" s="135">
        <f>F10*(1-F11)</f>
        <v>0.33171988652119194</v>
      </c>
    </row>
    <row r="14" spans="2:9" x14ac:dyDescent="0.35">
      <c r="B14" s="4" t="s">
        <v>22</v>
      </c>
      <c r="C14" s="20">
        <v>999000</v>
      </c>
      <c r="E14" s="12"/>
      <c r="F14" s="39"/>
    </row>
    <row r="15" spans="2:9" x14ac:dyDescent="0.35">
      <c r="B15" s="4" t="s">
        <v>23</v>
      </c>
      <c r="C15" s="20">
        <v>9419000</v>
      </c>
    </row>
    <row r="16" spans="2:9" x14ac:dyDescent="0.35">
      <c r="B16" s="10" t="s">
        <v>27</v>
      </c>
      <c r="C16" s="20">
        <f>C14+C15</f>
        <v>10418000</v>
      </c>
    </row>
    <row r="17" spans="2:3" x14ac:dyDescent="0.35">
      <c r="B17" s="132"/>
      <c r="C17" s="133"/>
    </row>
    <row r="18" spans="2:3" ht="15" thickBot="1" x14ac:dyDescent="0.4">
      <c r="B18" s="86" t="s">
        <v>81</v>
      </c>
      <c r="C18" s="135">
        <f>C12/C16</f>
        <v>0.3970051833365329</v>
      </c>
    </row>
  </sheetData>
  <mergeCells count="8">
    <mergeCell ref="E12:F12"/>
    <mergeCell ref="B17:C17"/>
    <mergeCell ref="B2:C2"/>
    <mergeCell ref="E2:F2"/>
    <mergeCell ref="H2:I2"/>
    <mergeCell ref="E5:F5"/>
    <mergeCell ref="B9:C9"/>
    <mergeCell ref="E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Income Statement</vt:lpstr>
      <vt:lpstr>Balance Sheet</vt:lpstr>
      <vt:lpstr>Cash Flows</vt:lpstr>
      <vt:lpstr>CRM</vt:lpstr>
      <vt:lpstr>S&amp;P500</vt:lpstr>
      <vt:lpstr>Ratio Anlysis</vt:lpstr>
      <vt:lpstr>CAPM</vt:lpstr>
      <vt:lpstr>Regression Analysis</vt:lpstr>
      <vt:lpstr>WACC</vt:lpstr>
      <vt:lpstr>MCS</vt:lpstr>
      <vt:lpstr>Brownian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James</dc:creator>
  <cp:lastModifiedBy>Sujata Surja Biswas</cp:lastModifiedBy>
  <dcterms:created xsi:type="dcterms:W3CDTF">2024-04-05T23:04:07Z</dcterms:created>
  <dcterms:modified xsi:type="dcterms:W3CDTF">2024-04-14T19:22:07Z</dcterms:modified>
</cp:coreProperties>
</file>