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Explicacion" sheetId="1" r:id="rId1"/>
    <sheet name="Grossing Up" sheetId="2" r:id="rId2"/>
    <sheet name="Hipotesis Grossing Up" sheetId="3" r:id="rId3"/>
  </sheets>
  <calcPr calcId="152511"/>
</workbook>
</file>

<file path=xl/calcChain.xml><?xml version="1.0" encoding="utf-8"?>
<calcChain xmlns="http://schemas.openxmlformats.org/spreadsheetml/2006/main">
  <c r="N62" i="2" l="1"/>
  <c r="U44" i="2"/>
  <c r="V44" i="2"/>
  <c r="W44" i="2"/>
  <c r="X44" i="2"/>
  <c r="Y44" i="2"/>
  <c r="Z44" i="2"/>
  <c r="AA44" i="2"/>
  <c r="AB44" i="2"/>
  <c r="AC44" i="2"/>
  <c r="AD44" i="2"/>
  <c r="T44" i="2"/>
  <c r="AB35" i="3" l="1"/>
  <c r="W35" i="3" s="1"/>
  <c r="Z35" i="3"/>
  <c r="L32" i="3" s="1"/>
  <c r="Y35" i="3"/>
  <c r="X35" i="3"/>
  <c r="AA34" i="3"/>
  <c r="M32" i="3" s="1"/>
  <c r="Z34" i="3"/>
  <c r="Y34" i="3"/>
  <c r="X34" i="3"/>
  <c r="W34" i="3"/>
  <c r="V34" i="3"/>
  <c r="U34" i="3"/>
  <c r="T34" i="3"/>
  <c r="S34" i="3"/>
  <c r="R34" i="3"/>
  <c r="E29" i="3"/>
  <c r="D29" i="3"/>
  <c r="N28" i="3"/>
  <c r="M28" i="3"/>
  <c r="D28" i="3"/>
  <c r="L27" i="3"/>
  <c r="K27" i="3"/>
  <c r="D27" i="3"/>
  <c r="N26" i="3"/>
  <c r="L26" i="3"/>
  <c r="K26" i="3"/>
  <c r="D26" i="3"/>
  <c r="AA20" i="3"/>
  <c r="M31" i="3" s="1"/>
  <c r="CO44" i="2" s="1"/>
  <c r="CO49" i="2" s="1"/>
  <c r="CO62" i="2" s="1"/>
  <c r="CO64" i="2" s="1"/>
  <c r="Z20" i="3"/>
  <c r="AB21" i="3" s="1"/>
  <c r="Y20" i="3"/>
  <c r="X20" i="3"/>
  <c r="W20" i="3"/>
  <c r="V20" i="3"/>
  <c r="U20" i="3"/>
  <c r="T20" i="3"/>
  <c r="S20" i="3"/>
  <c r="R20" i="3"/>
  <c r="N20" i="3"/>
  <c r="N29" i="3" s="1"/>
  <c r="M20" i="3"/>
  <c r="L20" i="3"/>
  <c r="L28" i="3" s="1"/>
  <c r="K20" i="3"/>
  <c r="K28" i="3" s="1"/>
  <c r="J20" i="3"/>
  <c r="J27" i="3" s="1"/>
  <c r="I20" i="3"/>
  <c r="I27" i="3" s="1"/>
  <c r="H20" i="3"/>
  <c r="G20" i="3"/>
  <c r="G27" i="3" s="1"/>
  <c r="F20" i="3"/>
  <c r="F27" i="3" s="1"/>
  <c r="E20" i="3"/>
  <c r="E27" i="3" s="1"/>
  <c r="D20" i="3"/>
  <c r="AA6" i="3"/>
  <c r="M30" i="3" s="1"/>
  <c r="Z6" i="3"/>
  <c r="AB7" i="3" s="1"/>
  <c r="Y6" i="3"/>
  <c r="X6" i="3"/>
  <c r="W6" i="3"/>
  <c r="V6" i="3"/>
  <c r="U6" i="3"/>
  <c r="T6" i="3"/>
  <c r="S6" i="3"/>
  <c r="R6" i="3"/>
  <c r="DE63" i="2"/>
  <c r="DD63" i="2"/>
  <c r="DC63" i="2"/>
  <c r="DB63" i="2"/>
  <c r="DA63" i="2"/>
  <c r="CZ63" i="2"/>
  <c r="CY63" i="2"/>
  <c r="CX63" i="2"/>
  <c r="CW63" i="2"/>
  <c r="CV63" i="2"/>
  <c r="CO63" i="2"/>
  <c r="CN63" i="2"/>
  <c r="CM63" i="2"/>
  <c r="CL63" i="2"/>
  <c r="CK63" i="2"/>
  <c r="CJ63" i="2"/>
  <c r="CI63" i="2"/>
  <c r="CH63" i="2"/>
  <c r="CG63" i="2"/>
  <c r="CF63" i="2"/>
  <c r="BY63" i="2"/>
  <c r="BX63" i="2"/>
  <c r="BW63" i="2"/>
  <c r="BV63" i="2"/>
  <c r="BU63" i="2"/>
  <c r="BT63" i="2"/>
  <c r="BS63" i="2"/>
  <c r="BR63" i="2"/>
  <c r="BQ63" i="2"/>
  <c r="BP63" i="2"/>
  <c r="BI63" i="2"/>
  <c r="BH63" i="2"/>
  <c r="BG63" i="2"/>
  <c r="BF63" i="2"/>
  <c r="BE63" i="2"/>
  <c r="BD63" i="2"/>
  <c r="BC63" i="2"/>
  <c r="BB63" i="2"/>
  <c r="BA63" i="2"/>
  <c r="AZ63" i="2"/>
  <c r="AS63" i="2"/>
  <c r="AR63" i="2"/>
  <c r="AQ63" i="2"/>
  <c r="AP63" i="2"/>
  <c r="AO63" i="2"/>
  <c r="AN63" i="2"/>
  <c r="AM63" i="2"/>
  <c r="AL63" i="2"/>
  <c r="AK63" i="2"/>
  <c r="AJ63" i="2"/>
  <c r="AC63" i="2"/>
  <c r="AB63" i="2"/>
  <c r="AA63" i="2"/>
  <c r="Z63" i="2"/>
  <c r="Y63" i="2"/>
  <c r="X63" i="2"/>
  <c r="W63" i="2"/>
  <c r="V63" i="2"/>
  <c r="U63" i="2"/>
  <c r="T63" i="2"/>
  <c r="M63" i="2"/>
  <c r="L63" i="2"/>
  <c r="K63" i="2"/>
  <c r="J63" i="2"/>
  <c r="I63" i="2"/>
  <c r="H63" i="2"/>
  <c r="G63" i="2"/>
  <c r="F63" i="2"/>
  <c r="E63" i="2"/>
  <c r="D63" i="2"/>
  <c r="V56" i="2"/>
  <c r="V62" i="2" s="1"/>
  <c r="U56" i="2"/>
  <c r="U51" i="2"/>
  <c r="DF49" i="2"/>
  <c r="DF69" i="2" s="1"/>
  <c r="CP49" i="2"/>
  <c r="CP69" i="2" s="1"/>
  <c r="BZ49" i="2"/>
  <c r="BZ69" i="2" s="1"/>
  <c r="BJ49" i="2"/>
  <c r="BJ69" i="2" s="1"/>
  <c r="AT49" i="2"/>
  <c r="AD49" i="2"/>
  <c r="AD69" i="2" s="1"/>
  <c r="T49" i="2"/>
  <c r="N49" i="2"/>
  <c r="N69" i="2" s="1"/>
  <c r="DF44" i="2"/>
  <c r="DE44" i="2"/>
  <c r="DE49" i="2" s="1"/>
  <c r="DE62" i="2" s="1"/>
  <c r="DD44" i="2"/>
  <c r="CP44" i="2"/>
  <c r="BZ44" i="2"/>
  <c r="BY44" i="2"/>
  <c r="BY49" i="2" s="1"/>
  <c r="BY62" i="2" s="1"/>
  <c r="BJ44" i="2"/>
  <c r="BA44" i="2"/>
  <c r="BA53" i="2" s="1"/>
  <c r="AZ44" i="2"/>
  <c r="AZ58" i="2" s="1"/>
  <c r="AT44" i="2"/>
  <c r="AS44" i="2"/>
  <c r="AS49" i="2" s="1"/>
  <c r="AR44" i="2"/>
  <c r="AR50" i="2" s="1"/>
  <c r="AQ44" i="2"/>
  <c r="AQ49" i="2" s="1"/>
  <c r="AJ44" i="2"/>
  <c r="AJ55" i="2" s="1"/>
  <c r="AB50" i="2"/>
  <c r="AA51" i="2"/>
  <c r="AA62" i="2" s="1"/>
  <c r="AA64" i="2" s="1"/>
  <c r="Z52" i="2"/>
  <c r="Y52" i="2"/>
  <c r="V49" i="2"/>
  <c r="U49" i="2"/>
  <c r="N44" i="2"/>
  <c r="L44" i="2"/>
  <c r="L50" i="2" s="1"/>
  <c r="N50" i="2" s="1"/>
  <c r="N70" i="2" s="1"/>
  <c r="K44" i="2"/>
  <c r="K51" i="2" s="1"/>
  <c r="N51" i="2" s="1"/>
  <c r="N71" i="2" s="1"/>
  <c r="J44" i="2"/>
  <c r="J49" i="2" s="1"/>
  <c r="I44" i="2"/>
  <c r="I49" i="2" s="1"/>
  <c r="G44" i="2"/>
  <c r="F44" i="2"/>
  <c r="F54" i="2" s="1"/>
  <c r="E44" i="2"/>
  <c r="D44" i="2"/>
  <c r="D49" i="2" s="1"/>
  <c r="AR49" i="2" l="1"/>
  <c r="AJ49" i="2"/>
  <c r="BY64" i="2"/>
  <c r="V64" i="2"/>
  <c r="DE64" i="2"/>
  <c r="AJ58" i="2"/>
  <c r="AJ62" i="2" s="1"/>
  <c r="W50" i="2"/>
  <c r="W54" i="2"/>
  <c r="W53" i="2"/>
  <c r="W52" i="2"/>
  <c r="W49" i="2"/>
  <c r="W55" i="2"/>
  <c r="W51" i="2"/>
  <c r="AJ64" i="2"/>
  <c r="AZ62" i="2"/>
  <c r="BJ58" i="2"/>
  <c r="BJ78" i="2" s="1"/>
  <c r="Z62" i="2"/>
  <c r="Z64" i="2" s="1"/>
  <c r="AD52" i="2"/>
  <c r="AD72" i="2" s="1"/>
  <c r="AB62" i="2"/>
  <c r="AB64" i="2" s="1"/>
  <c r="AD50" i="2"/>
  <c r="AD70" i="2" s="1"/>
  <c r="BA50" i="2"/>
  <c r="BA52" i="2"/>
  <c r="BA56" i="2"/>
  <c r="BA55" i="2"/>
  <c r="AZ53" i="2"/>
  <c r="E54" i="2"/>
  <c r="E53" i="2"/>
  <c r="E56" i="2"/>
  <c r="E55" i="2"/>
  <c r="E57" i="2"/>
  <c r="E52" i="2"/>
  <c r="L49" i="2"/>
  <c r="E51" i="2"/>
  <c r="AD56" i="2"/>
  <c r="AD76" i="2" s="1"/>
  <c r="G55" i="2"/>
  <c r="G51" i="2"/>
  <c r="G52" i="2"/>
  <c r="AJ56" i="2"/>
  <c r="Z21" i="3"/>
  <c r="L31" i="3" s="1"/>
  <c r="CN44" i="2" s="1"/>
  <c r="Y21" i="3"/>
  <c r="X21" i="3"/>
  <c r="W21" i="3"/>
  <c r="U21" i="3"/>
  <c r="T21" i="3"/>
  <c r="S21" i="3"/>
  <c r="R21" i="3"/>
  <c r="AB71" i="2"/>
  <c r="L71" i="2"/>
  <c r="V51" i="2"/>
  <c r="H27" i="3"/>
  <c r="H26" i="3"/>
  <c r="H28" i="3"/>
  <c r="AN44" i="2" s="1"/>
  <c r="H29" i="3"/>
  <c r="BD44" i="2" s="1"/>
  <c r="D50" i="2"/>
  <c r="K62" i="2"/>
  <c r="K64" i="2" s="1"/>
  <c r="C14" i="2" s="1"/>
  <c r="V21" i="3"/>
  <c r="E50" i="2"/>
  <c r="L62" i="2"/>
  <c r="L64" i="2" s="1"/>
  <c r="C13" i="2" s="1"/>
  <c r="DD49" i="2"/>
  <c r="DD50" i="2"/>
  <c r="F50" i="2"/>
  <c r="Z51" i="2"/>
  <c r="AZ50" i="2"/>
  <c r="AZ52" i="2"/>
  <c r="AZ56" i="2"/>
  <c r="AZ55" i="2"/>
  <c r="T56" i="2"/>
  <c r="T51" i="2"/>
  <c r="T58" i="2"/>
  <c r="T55" i="2"/>
  <c r="T52" i="2"/>
  <c r="T57" i="2"/>
  <c r="T50" i="2"/>
  <c r="T54" i="2"/>
  <c r="T53" i="2"/>
  <c r="G50" i="2"/>
  <c r="AD51" i="2"/>
  <c r="AD71" i="2" s="1"/>
  <c r="D52" i="2"/>
  <c r="G53" i="2"/>
  <c r="G54" i="2"/>
  <c r="AD63" i="2"/>
  <c r="Z7" i="3"/>
  <c r="Y7" i="3"/>
  <c r="X7" i="3"/>
  <c r="W7" i="3"/>
  <c r="V7" i="3"/>
  <c r="U7" i="3"/>
  <c r="T7" i="3"/>
  <c r="S7" i="3"/>
  <c r="R7" i="3"/>
  <c r="I51" i="2"/>
  <c r="I52" i="2"/>
  <c r="I50" i="2"/>
  <c r="M29" i="3"/>
  <c r="BI44" i="2" s="1"/>
  <c r="BI49" i="2" s="1"/>
  <c r="M27" i="3"/>
  <c r="M26" i="3"/>
  <c r="J51" i="2"/>
  <c r="J52" i="2"/>
  <c r="J50" i="2"/>
  <c r="AQ51" i="2"/>
  <c r="AQ50" i="2"/>
  <c r="I53" i="2"/>
  <c r="AZ57" i="2"/>
  <c r="K49" i="2"/>
  <c r="U55" i="2"/>
  <c r="U52" i="2"/>
  <c r="U57" i="2"/>
  <c r="U50" i="2"/>
  <c r="V55" i="2"/>
  <c r="V52" i="2"/>
  <c r="V50" i="2"/>
  <c r="V54" i="2"/>
  <c r="V53" i="2"/>
  <c r="Y49" i="2"/>
  <c r="AT50" i="2"/>
  <c r="AT70" i="2" s="1"/>
  <c r="AS70" i="2" s="1"/>
  <c r="AR62" i="2"/>
  <c r="AR64" i="2" s="1"/>
  <c r="E49" i="2"/>
  <c r="Z49" i="2"/>
  <c r="AZ49" i="2"/>
  <c r="Z50" i="2"/>
  <c r="BA51" i="2"/>
  <c r="U54" i="2"/>
  <c r="BA57" i="2"/>
  <c r="F53" i="2"/>
  <c r="F56" i="2"/>
  <c r="F55" i="2"/>
  <c r="F51" i="2"/>
  <c r="F52" i="2"/>
  <c r="AJ57" i="2"/>
  <c r="AJ53" i="2"/>
  <c r="AJ54" i="2"/>
  <c r="AJ51" i="2"/>
  <c r="AJ50" i="2"/>
  <c r="AT63" i="2"/>
  <c r="AU63" i="2" s="1"/>
  <c r="AS62" i="2"/>
  <c r="AS64" i="2" s="1"/>
  <c r="AT62" i="2"/>
  <c r="AT69" i="2"/>
  <c r="K50" i="2"/>
  <c r="AZ51" i="2"/>
  <c r="F49" i="2"/>
  <c r="AA49" i="2"/>
  <c r="BA49" i="2"/>
  <c r="AA50" i="2"/>
  <c r="U53" i="2"/>
  <c r="AZ54" i="2"/>
  <c r="D54" i="2"/>
  <c r="D53" i="2"/>
  <c r="D58" i="2"/>
  <c r="D56" i="2"/>
  <c r="D55" i="2"/>
  <c r="D57" i="2"/>
  <c r="D51" i="2"/>
  <c r="Y50" i="2"/>
  <c r="Y53" i="2"/>
  <c r="Y51" i="2"/>
  <c r="G49" i="2"/>
  <c r="AB49" i="2"/>
  <c r="AJ52" i="2"/>
  <c r="BA54" i="2"/>
  <c r="BJ62" i="2"/>
  <c r="F29" i="3"/>
  <c r="BB44" i="2" s="1"/>
  <c r="AB8" i="3"/>
  <c r="E28" i="3"/>
  <c r="AK44" i="2" s="1"/>
  <c r="G29" i="3"/>
  <c r="BC44" i="2" s="1"/>
  <c r="F28" i="3"/>
  <c r="AL44" i="2" s="1"/>
  <c r="E26" i="3"/>
  <c r="G28" i="3"/>
  <c r="AM44" i="2" s="1"/>
  <c r="I29" i="3"/>
  <c r="BE44" i="2" s="1"/>
  <c r="L30" i="3"/>
  <c r="BX44" i="2" s="1"/>
  <c r="R35" i="3"/>
  <c r="F26" i="3"/>
  <c r="J29" i="3"/>
  <c r="BF44" i="2" s="1"/>
  <c r="S35" i="3"/>
  <c r="G26" i="3"/>
  <c r="I28" i="3"/>
  <c r="AO44" i="2" s="1"/>
  <c r="K29" i="3"/>
  <c r="BG44" i="2" s="1"/>
  <c r="T35" i="3"/>
  <c r="AB36" i="3"/>
  <c r="J28" i="3"/>
  <c r="AP44" i="2" s="1"/>
  <c r="L29" i="3"/>
  <c r="BH44" i="2" s="1"/>
  <c r="U35" i="3"/>
  <c r="I26" i="3"/>
  <c r="V35" i="3"/>
  <c r="J26" i="3"/>
  <c r="AT64" i="2" l="1"/>
  <c r="AT58" i="2"/>
  <c r="AT78" i="2" s="1"/>
  <c r="H44" i="2"/>
  <c r="N56" i="2"/>
  <c r="N76" i="2" s="1"/>
  <c r="F62" i="2"/>
  <c r="F64" i="2" s="1"/>
  <c r="C19" i="2" s="1"/>
  <c r="DD62" i="2"/>
  <c r="DD64" i="2" s="1"/>
  <c r="DF50" i="2"/>
  <c r="DF70" i="2" s="1"/>
  <c r="DE70" i="2" s="1"/>
  <c r="BI78" i="2"/>
  <c r="AZ90" i="2" s="1"/>
  <c r="BB90" i="2" s="1"/>
  <c r="BH78" i="2"/>
  <c r="BG78" i="2"/>
  <c r="BE78" i="2"/>
  <c r="BD78" i="2"/>
  <c r="BC78" i="2"/>
  <c r="BB78" i="2"/>
  <c r="BF78" i="2"/>
  <c r="BA78" i="2"/>
  <c r="BA62" i="2"/>
  <c r="BA64" i="2" s="1"/>
  <c r="BJ57" i="2"/>
  <c r="BJ77" i="2" s="1"/>
  <c r="BF50" i="2"/>
  <c r="BF51" i="2"/>
  <c r="BF52" i="2"/>
  <c r="BF49" i="2"/>
  <c r="G62" i="2"/>
  <c r="G64" i="2" s="1"/>
  <c r="C18" i="2" s="1"/>
  <c r="N55" i="2"/>
  <c r="N75" i="2" s="1"/>
  <c r="AZ64" i="2"/>
  <c r="AN53" i="2"/>
  <c r="AN54" i="2"/>
  <c r="AN51" i="2"/>
  <c r="AN52" i="2"/>
  <c r="AN50" i="2"/>
  <c r="AN49" i="2"/>
  <c r="AD57" i="2"/>
  <c r="AD77" i="2" s="1"/>
  <c r="U62" i="2"/>
  <c r="U64" i="2" s="1"/>
  <c r="I62" i="2"/>
  <c r="I64" i="2" s="1"/>
  <c r="C16" i="2" s="1"/>
  <c r="N53" i="2"/>
  <c r="N73" i="2" s="1"/>
  <c r="BB52" i="2"/>
  <c r="BB56" i="2"/>
  <c r="BB55" i="2"/>
  <c r="BB49" i="2"/>
  <c r="BB53" i="2"/>
  <c r="BB51" i="2"/>
  <c r="BB50" i="2"/>
  <c r="BB54" i="2"/>
  <c r="AD58" i="2"/>
  <c r="AD78" i="2" s="1"/>
  <c r="T62" i="2"/>
  <c r="BJ63" i="2"/>
  <c r="BK63" i="2" s="1"/>
  <c r="BI62" i="2"/>
  <c r="BI64" i="2" s="1"/>
  <c r="Y8" i="3"/>
  <c r="K30" i="3" s="1"/>
  <c r="BW44" i="2" s="1"/>
  <c r="X8" i="3"/>
  <c r="AB9" i="3" s="1"/>
  <c r="V8" i="3"/>
  <c r="U8" i="3"/>
  <c r="T8" i="3"/>
  <c r="S8" i="3"/>
  <c r="W8" i="3"/>
  <c r="R8" i="3"/>
  <c r="BG51" i="2"/>
  <c r="BG50" i="2"/>
  <c r="BG49" i="2"/>
  <c r="AQ62" i="2"/>
  <c r="AQ64" i="2" s="1"/>
  <c r="AT51" i="2"/>
  <c r="AT71" i="2" s="1"/>
  <c r="W62" i="2"/>
  <c r="W64" i="2" s="1"/>
  <c r="AD55" i="2"/>
  <c r="AD75" i="2" s="1"/>
  <c r="AO51" i="2"/>
  <c r="AO52" i="2"/>
  <c r="AO50" i="2"/>
  <c r="AO53" i="2"/>
  <c r="AO49" i="2"/>
  <c r="CN50" i="2"/>
  <c r="CN49" i="2"/>
  <c r="N52" i="2"/>
  <c r="N72" i="2" s="1"/>
  <c r="J62" i="2"/>
  <c r="J64" i="2" s="1"/>
  <c r="C15" i="2" s="1"/>
  <c r="AB22" i="3"/>
  <c r="N58" i="2"/>
  <c r="N78" i="2" s="1"/>
  <c r="D62" i="2"/>
  <c r="BX49" i="2"/>
  <c r="BX50" i="2"/>
  <c r="AM53" i="2"/>
  <c r="AM54" i="2"/>
  <c r="AM51" i="2"/>
  <c r="AM52" i="2"/>
  <c r="AM49" i="2"/>
  <c r="AM55" i="2"/>
  <c r="AM50" i="2"/>
  <c r="AL53" i="2"/>
  <c r="AL54" i="2"/>
  <c r="AL51" i="2"/>
  <c r="AL52" i="2"/>
  <c r="AL50" i="2"/>
  <c r="AL55" i="2"/>
  <c r="AL56" i="2"/>
  <c r="AL49" i="2"/>
  <c r="E62" i="2"/>
  <c r="E64" i="2" s="1"/>
  <c r="C20" i="2" s="1"/>
  <c r="N57" i="2"/>
  <c r="N77" i="2" s="1"/>
  <c r="AS78" i="2"/>
  <c r="AJ90" i="2" s="1"/>
  <c r="AL90" i="2" s="1"/>
  <c r="AR78" i="2"/>
  <c r="AQ78" i="2"/>
  <c r="AP78" i="2"/>
  <c r="AO78" i="2"/>
  <c r="AN78" i="2"/>
  <c r="AM78" i="2"/>
  <c r="AL78" i="2"/>
  <c r="AK78" i="2"/>
  <c r="AK57" i="2"/>
  <c r="AK53" i="2"/>
  <c r="AK54" i="2"/>
  <c r="AK51" i="2"/>
  <c r="AK52" i="2"/>
  <c r="AK56" i="2"/>
  <c r="AK49" i="2"/>
  <c r="AK55" i="2"/>
  <c r="AK50" i="2"/>
  <c r="BE53" i="2"/>
  <c r="BE51" i="2"/>
  <c r="BE49" i="2"/>
  <c r="BE50" i="2"/>
  <c r="BE52" i="2"/>
  <c r="BH49" i="2"/>
  <c r="BH50" i="2"/>
  <c r="AP51" i="2"/>
  <c r="AP52" i="2"/>
  <c r="AP50" i="2"/>
  <c r="AP49" i="2"/>
  <c r="BC55" i="2"/>
  <c r="BC51" i="2"/>
  <c r="BC49" i="2"/>
  <c r="BC52" i="2"/>
  <c r="BC50" i="2"/>
  <c r="BC54" i="2"/>
  <c r="BC53" i="2"/>
  <c r="Y62" i="2"/>
  <c r="Y64" i="2" s="1"/>
  <c r="AD53" i="2"/>
  <c r="AD73" i="2" s="1"/>
  <c r="M44" i="2"/>
  <c r="BD53" i="2"/>
  <c r="BD54" i="2"/>
  <c r="BD51" i="2"/>
  <c r="BD52" i="2"/>
  <c r="BD50" i="2"/>
  <c r="BD49" i="2"/>
  <c r="BJ64" i="2" l="1"/>
  <c r="X9" i="3"/>
  <c r="W9" i="3"/>
  <c r="V9" i="3"/>
  <c r="U9" i="3"/>
  <c r="T9" i="3"/>
  <c r="S9" i="3"/>
  <c r="R9" i="3"/>
  <c r="BJ52" i="2"/>
  <c r="BJ72" i="2" s="1"/>
  <c r="BF62" i="2"/>
  <c r="BF64" i="2" s="1"/>
  <c r="D64" i="2"/>
  <c r="C21" i="2" s="1"/>
  <c r="BJ53" i="2"/>
  <c r="BJ73" i="2" s="1"/>
  <c r="BE62" i="2"/>
  <c r="BE64" i="2" s="1"/>
  <c r="V22" i="3"/>
  <c r="U22" i="3"/>
  <c r="T22" i="3"/>
  <c r="S22" i="3"/>
  <c r="Y36" i="3"/>
  <c r="K32" i="3" s="1"/>
  <c r="DC44" i="2" s="1"/>
  <c r="R22" i="3"/>
  <c r="X36" i="3"/>
  <c r="W36" i="3"/>
  <c r="V36" i="3"/>
  <c r="U36" i="3"/>
  <c r="T36" i="3"/>
  <c r="R36" i="3"/>
  <c r="Y22" i="3"/>
  <c r="K31" i="3" s="1"/>
  <c r="CM44" i="2" s="1"/>
  <c r="X22" i="3"/>
  <c r="S36" i="3"/>
  <c r="W22" i="3"/>
  <c r="T64" i="2"/>
  <c r="BC77" i="2"/>
  <c r="BB77" i="2"/>
  <c r="BH77" i="2"/>
  <c r="BG77" i="2"/>
  <c r="BF77" i="2"/>
  <c r="BE77" i="2"/>
  <c r="BI77" i="2"/>
  <c r="BD77" i="2"/>
  <c r="AC72" i="2"/>
  <c r="AB72" i="2"/>
  <c r="M72" i="2"/>
  <c r="AA72" i="2"/>
  <c r="L72" i="2"/>
  <c r="K72" i="2"/>
  <c r="AS71" i="2"/>
  <c r="AR71" i="2"/>
  <c r="K76" i="2"/>
  <c r="J76" i="2"/>
  <c r="I76" i="2"/>
  <c r="H76" i="2"/>
  <c r="G76" i="2"/>
  <c r="AC76" i="2"/>
  <c r="AB76" i="2"/>
  <c r="AA76" i="2"/>
  <c r="Z76" i="2"/>
  <c r="X76" i="2"/>
  <c r="W76" i="2"/>
  <c r="M76" i="2"/>
  <c r="Y76" i="2"/>
  <c r="L76" i="2"/>
  <c r="AT55" i="2"/>
  <c r="AT75" i="2" s="1"/>
  <c r="AM62" i="2"/>
  <c r="AM64" i="2" s="1"/>
  <c r="H51" i="2"/>
  <c r="H52" i="2"/>
  <c r="H50" i="2"/>
  <c r="H54" i="2"/>
  <c r="H53" i="2"/>
  <c r="H49" i="2"/>
  <c r="J30" i="3"/>
  <c r="BV44" i="2" s="1"/>
  <c r="CN62" i="2"/>
  <c r="CN64" i="2" s="1"/>
  <c r="CP50" i="2"/>
  <c r="CP70" i="2" s="1"/>
  <c r="CO70" i="2" s="1"/>
  <c r="AT54" i="2"/>
  <c r="AT74" i="2" s="1"/>
  <c r="AN62" i="2"/>
  <c r="AN64" i="2" s="1"/>
  <c r="X50" i="2"/>
  <c r="X54" i="2"/>
  <c r="X53" i="2"/>
  <c r="X52" i="2"/>
  <c r="X49" i="2"/>
  <c r="X51" i="2"/>
  <c r="BJ54" i="2"/>
  <c r="BJ74" i="2" s="1"/>
  <c r="BD62" i="2"/>
  <c r="BD64" i="2" s="1"/>
  <c r="BH62" i="2"/>
  <c r="BH64" i="2" s="1"/>
  <c r="BJ50" i="2"/>
  <c r="BJ70" i="2" s="1"/>
  <c r="BI70" i="2" s="1"/>
  <c r="AT57" i="2"/>
  <c r="AT77" i="2" s="1"/>
  <c r="AK62" i="2"/>
  <c r="X78" i="2"/>
  <c r="W78" i="2"/>
  <c r="V78" i="2"/>
  <c r="U78" i="2"/>
  <c r="M78" i="2"/>
  <c r="L78" i="2"/>
  <c r="K78" i="2"/>
  <c r="J78" i="2"/>
  <c r="I78" i="2"/>
  <c r="AC78" i="2"/>
  <c r="G78" i="2"/>
  <c r="AB78" i="2"/>
  <c r="F78" i="2"/>
  <c r="AA78" i="2"/>
  <c r="E78" i="2"/>
  <c r="Z78" i="2"/>
  <c r="Y78" i="2"/>
  <c r="H78" i="2"/>
  <c r="Y77" i="2"/>
  <c r="X77" i="2"/>
  <c r="W77" i="2"/>
  <c r="V77" i="2"/>
  <c r="M77" i="2"/>
  <c r="L77" i="2"/>
  <c r="K77" i="2"/>
  <c r="J77" i="2"/>
  <c r="I77" i="2"/>
  <c r="G77" i="2"/>
  <c r="AC77" i="2"/>
  <c r="F77" i="2"/>
  <c r="AB77" i="2"/>
  <c r="AA77" i="2"/>
  <c r="H77" i="2"/>
  <c r="Z77" i="2"/>
  <c r="BJ51" i="2"/>
  <c r="BJ71" i="2" s="1"/>
  <c r="BG62" i="2"/>
  <c r="BG64" i="2" s="1"/>
  <c r="AT56" i="2"/>
  <c r="AT76" i="2" s="1"/>
  <c r="AL62" i="2"/>
  <c r="AL64" i="2" s="1"/>
  <c r="BC62" i="2"/>
  <c r="BC64" i="2" s="1"/>
  <c r="BJ55" i="2"/>
  <c r="BJ75" i="2" s="1"/>
  <c r="AT52" i="2"/>
  <c r="AT72" i="2" s="1"/>
  <c r="AP62" i="2"/>
  <c r="AP64" i="2" s="1"/>
  <c r="AC49" i="2"/>
  <c r="AC62" i="2" s="1"/>
  <c r="AC64" i="2" s="1"/>
  <c r="AC70" i="2"/>
  <c r="AC71" i="2"/>
  <c r="AZ89" i="2"/>
  <c r="BB89" i="2" s="1"/>
  <c r="M49" i="2"/>
  <c r="M70" i="2"/>
  <c r="M71" i="2"/>
  <c r="AO62" i="2"/>
  <c r="AO64" i="2" s="1"/>
  <c r="AT53" i="2"/>
  <c r="AT73" i="2" s="1"/>
  <c r="AB10" i="3"/>
  <c r="M75" i="2"/>
  <c r="L75" i="2"/>
  <c r="K75" i="2"/>
  <c r="J75" i="2"/>
  <c r="I75" i="2"/>
  <c r="H75" i="2"/>
  <c r="AC75" i="2"/>
  <c r="AA75" i="2"/>
  <c r="Z75" i="2"/>
  <c r="Y75" i="2"/>
  <c r="AB75" i="2"/>
  <c r="X75" i="2"/>
  <c r="L73" i="2"/>
  <c r="K73" i="2"/>
  <c r="J73" i="2"/>
  <c r="AB73" i="2"/>
  <c r="AA73" i="2"/>
  <c r="M73" i="2"/>
  <c r="AC73" i="2"/>
  <c r="Z73" i="2"/>
  <c r="BW50" i="2"/>
  <c r="BW49" i="2"/>
  <c r="BW51" i="2"/>
  <c r="BZ50" i="2"/>
  <c r="BZ70" i="2" s="1"/>
  <c r="BY70" i="2" s="1"/>
  <c r="BX62" i="2"/>
  <c r="BX64" i="2" s="1"/>
  <c r="BB62" i="2"/>
  <c r="BB64" i="2" s="1"/>
  <c r="BJ56" i="2"/>
  <c r="BJ76" i="2" s="1"/>
  <c r="M62" i="2" l="1"/>
  <c r="M64" i="2" s="1"/>
  <c r="C12" i="2" s="1"/>
  <c r="N63" i="2"/>
  <c r="T89" i="2"/>
  <c r="V89" i="2" s="1"/>
  <c r="CM51" i="2"/>
  <c r="CM50" i="2"/>
  <c r="CM49" i="2"/>
  <c r="AS73" i="2"/>
  <c r="AR73" i="2"/>
  <c r="AQ73" i="2"/>
  <c r="AP73" i="2"/>
  <c r="D20" i="2"/>
  <c r="F20" i="2" s="1"/>
  <c r="BI72" i="2"/>
  <c r="BH72" i="2"/>
  <c r="BG72" i="2"/>
  <c r="AB23" i="3"/>
  <c r="X62" i="2"/>
  <c r="AD54" i="2"/>
  <c r="AD74" i="2" s="1"/>
  <c r="H62" i="2"/>
  <c r="O62" i="2" s="1"/>
  <c r="N54" i="2"/>
  <c r="N74" i="2" s="1"/>
  <c r="AS75" i="2"/>
  <c r="AR75" i="2"/>
  <c r="AQ75" i="2"/>
  <c r="AP75" i="2"/>
  <c r="AO75" i="2"/>
  <c r="AN75" i="2"/>
  <c r="T90" i="2"/>
  <c r="V90" i="2" s="1"/>
  <c r="AB37" i="3"/>
  <c r="BI74" i="2"/>
  <c r="BG74" i="2"/>
  <c r="BF74" i="2"/>
  <c r="BE74" i="2"/>
  <c r="BH74" i="2"/>
  <c r="D19" i="2"/>
  <c r="F19" i="2" s="1"/>
  <c r="D21" i="2"/>
  <c r="F21" i="2" s="1"/>
  <c r="AQ76" i="2"/>
  <c r="AP76" i="2"/>
  <c r="AO76" i="2"/>
  <c r="AN76" i="2"/>
  <c r="AM76" i="2"/>
  <c r="AS76" i="2"/>
  <c r="AR76" i="2"/>
  <c r="BI76" i="2"/>
  <c r="BH76" i="2"/>
  <c r="BG76" i="2"/>
  <c r="BF76" i="2"/>
  <c r="BD76" i="2"/>
  <c r="BC76" i="2"/>
  <c r="BE76" i="2"/>
  <c r="AK64" i="2"/>
  <c r="AU62" i="2"/>
  <c r="AU64" i="2" s="1"/>
  <c r="DC49" i="2"/>
  <c r="DC51" i="2"/>
  <c r="DC50" i="2"/>
  <c r="BI71" i="2"/>
  <c r="BH71" i="2"/>
  <c r="AS77" i="2"/>
  <c r="AR77" i="2"/>
  <c r="AQ77" i="2"/>
  <c r="AP77" i="2"/>
  <c r="AO77" i="2"/>
  <c r="AN77" i="2"/>
  <c r="AM77" i="2"/>
  <c r="AL77" i="2"/>
  <c r="AR74" i="2"/>
  <c r="AQ74" i="2"/>
  <c r="AP74" i="2"/>
  <c r="AO74" i="2"/>
  <c r="AS74" i="2"/>
  <c r="BI73" i="2"/>
  <c r="BH73" i="2"/>
  <c r="BG73" i="2"/>
  <c r="BF73" i="2"/>
  <c r="BK62" i="2"/>
  <c r="BK64" i="2" s="1"/>
  <c r="AS72" i="2"/>
  <c r="AR72" i="2"/>
  <c r="AQ72" i="2"/>
  <c r="T87" i="2"/>
  <c r="V87" i="2" s="1"/>
  <c r="BD75" i="2"/>
  <c r="BI75" i="2"/>
  <c r="BH75" i="2"/>
  <c r="BG75" i="2"/>
  <c r="BF75" i="2"/>
  <c r="BE75" i="2"/>
  <c r="D18" i="2"/>
  <c r="F18" i="2" s="1"/>
  <c r="T88" i="2"/>
  <c r="V88" i="2" s="1"/>
  <c r="BW62" i="2"/>
  <c r="BW64" i="2" s="1"/>
  <c r="BZ51" i="2"/>
  <c r="BZ71" i="2" s="1"/>
  <c r="W10" i="3"/>
  <c r="I30" i="3" s="1"/>
  <c r="BU44" i="2" s="1"/>
  <c r="U10" i="3"/>
  <c r="T10" i="3"/>
  <c r="S10" i="3"/>
  <c r="R10" i="3"/>
  <c r="V10" i="3"/>
  <c r="AJ89" i="2"/>
  <c r="AL89" i="2" s="1"/>
  <c r="BV50" i="2"/>
  <c r="BV52" i="2"/>
  <c r="BV49" i="2"/>
  <c r="BV51" i="2"/>
  <c r="O63" i="2" l="1"/>
  <c r="D7" i="2" s="1"/>
  <c r="N64" i="2"/>
  <c r="AZ85" i="2"/>
  <c r="BB85" i="2" s="1"/>
  <c r="BU51" i="2"/>
  <c r="BU53" i="2"/>
  <c r="BU50" i="2"/>
  <c r="BU52" i="2"/>
  <c r="BU49" i="2"/>
  <c r="AZ86" i="2"/>
  <c r="BB86" i="2" s="1"/>
  <c r="H64" i="2"/>
  <c r="C17" i="2" s="1"/>
  <c r="DF51" i="2"/>
  <c r="DF71" i="2" s="1"/>
  <c r="DC62" i="2"/>
  <c r="DC64" i="2" s="1"/>
  <c r="BV62" i="2"/>
  <c r="BV64" i="2" s="1"/>
  <c r="BZ52" i="2"/>
  <c r="BZ72" i="2" s="1"/>
  <c r="AJ82" i="2"/>
  <c r="AL82" i="2" s="1"/>
  <c r="X64" i="2"/>
  <c r="AD62" i="2"/>
  <c r="AD64" i="2" s="1"/>
  <c r="AJ83" i="2"/>
  <c r="AL83" i="2" s="1"/>
  <c r="AJ84" i="2"/>
  <c r="AL84" i="2" s="1"/>
  <c r="T37" i="3"/>
  <c r="S37" i="3"/>
  <c r="R37" i="3"/>
  <c r="X23" i="3"/>
  <c r="J31" i="3" s="1"/>
  <c r="CL44" i="2" s="1"/>
  <c r="W23" i="3"/>
  <c r="V23" i="3"/>
  <c r="U23" i="3"/>
  <c r="T23" i="3"/>
  <c r="R23" i="3"/>
  <c r="X37" i="3"/>
  <c r="J32" i="3" s="1"/>
  <c r="DB44" i="2" s="1"/>
  <c r="W37" i="3"/>
  <c r="V37" i="3"/>
  <c r="U37" i="3"/>
  <c r="S23" i="3"/>
  <c r="AB11" i="3"/>
  <c r="AJ85" i="2"/>
  <c r="AL85" i="2" s="1"/>
  <c r="AZ83" i="2"/>
  <c r="BB83" i="2" s="1"/>
  <c r="AC74" i="2"/>
  <c r="AB74" i="2"/>
  <c r="AA74" i="2"/>
  <c r="Z74" i="2"/>
  <c r="T82" i="2" s="1"/>
  <c r="V82" i="2" s="1"/>
  <c r="Y74" i="2"/>
  <c r="T81" i="2" s="1"/>
  <c r="M74" i="2"/>
  <c r="L74" i="2"/>
  <c r="K74" i="2"/>
  <c r="D14" i="2" s="1"/>
  <c r="F14" i="2" s="1"/>
  <c r="J74" i="2"/>
  <c r="I74" i="2"/>
  <c r="D12" i="2" s="1"/>
  <c r="AJ86" i="2"/>
  <c r="AL86" i="2" s="1"/>
  <c r="AZ81" i="2"/>
  <c r="AJ87" i="2"/>
  <c r="AL87" i="2" s="1"/>
  <c r="AZ82" i="2"/>
  <c r="BB82" i="2" s="1"/>
  <c r="CP51" i="2"/>
  <c r="CP71" i="2" s="1"/>
  <c r="CM62" i="2"/>
  <c r="CM64" i="2" s="1"/>
  <c r="AZ87" i="2"/>
  <c r="BB87" i="2" s="1"/>
  <c r="BY71" i="2"/>
  <c r="BX71" i="2"/>
  <c r="AJ81" i="2"/>
  <c r="AJ88" i="2"/>
  <c r="AL88" i="2" s="1"/>
  <c r="AZ84" i="2"/>
  <c r="BB84" i="2" s="1"/>
  <c r="AZ88" i="2"/>
  <c r="BB88" i="2" s="1"/>
  <c r="O64" i="2" l="1"/>
  <c r="D16" i="2"/>
  <c r="F16" i="2" s="1"/>
  <c r="BY72" i="2"/>
  <c r="BX72" i="2"/>
  <c r="BW72" i="2"/>
  <c r="DB52" i="2"/>
  <c r="DB49" i="2"/>
  <c r="DB51" i="2"/>
  <c r="DB50" i="2"/>
  <c r="CL51" i="2"/>
  <c r="CL50" i="2"/>
  <c r="CL49" i="2"/>
  <c r="CL52" i="2"/>
  <c r="D17" i="2"/>
  <c r="F17" i="2" s="1"/>
  <c r="F12" i="2"/>
  <c r="D13" i="2"/>
  <c r="F13" i="2" s="1"/>
  <c r="CO71" i="2"/>
  <c r="CN71" i="2"/>
  <c r="AL81" i="2"/>
  <c r="AL91" i="2" s="1"/>
  <c r="AJ91" i="2"/>
  <c r="D6" i="2"/>
  <c r="D8" i="2" s="1"/>
  <c r="BZ53" i="2"/>
  <c r="BZ73" i="2" s="1"/>
  <c r="BU62" i="2"/>
  <c r="BU64" i="2" s="1"/>
  <c r="D15" i="2"/>
  <c r="F15" i="2" s="1"/>
  <c r="V81" i="2"/>
  <c r="T84" i="2"/>
  <c r="V84" i="2" s="1"/>
  <c r="BB81" i="2"/>
  <c r="BB91" i="2" s="1"/>
  <c r="AZ91" i="2"/>
  <c r="AB38" i="3"/>
  <c r="DE71" i="2"/>
  <c r="DD71" i="2"/>
  <c r="T83" i="2"/>
  <c r="V83" i="2" s="1"/>
  <c r="AB24" i="3"/>
  <c r="T85" i="2"/>
  <c r="V85" i="2" s="1"/>
  <c r="V11" i="3"/>
  <c r="H30" i="3" s="1"/>
  <c r="BT44" i="2" s="1"/>
  <c r="U11" i="3"/>
  <c r="AB12" i="3" s="1"/>
  <c r="T11" i="3"/>
  <c r="S11" i="3"/>
  <c r="R11" i="3"/>
  <c r="T86" i="2"/>
  <c r="V86" i="2" s="1"/>
  <c r="C22" i="2" l="1"/>
  <c r="CL62" i="2"/>
  <c r="CL64" i="2" s="1"/>
  <c r="CP52" i="2"/>
  <c r="CP72" i="2" s="1"/>
  <c r="F22" i="2"/>
  <c r="T91" i="2"/>
  <c r="U24" i="3"/>
  <c r="T24" i="3"/>
  <c r="S24" i="3"/>
  <c r="R24" i="3"/>
  <c r="W38" i="3"/>
  <c r="I32" i="3" s="1"/>
  <c r="DA44" i="2" s="1"/>
  <c r="V38" i="3"/>
  <c r="AB39" i="3" s="1"/>
  <c r="U38" i="3"/>
  <c r="T38" i="3"/>
  <c r="S38" i="3"/>
  <c r="W24" i="3"/>
  <c r="I31" i="3" s="1"/>
  <c r="CK44" i="2" s="1"/>
  <c r="R38" i="3"/>
  <c r="V24" i="3"/>
  <c r="DF52" i="2"/>
  <c r="DF72" i="2" s="1"/>
  <c r="DB62" i="2"/>
  <c r="DB64" i="2" s="1"/>
  <c r="BT51" i="2"/>
  <c r="BT53" i="2"/>
  <c r="BT50" i="2"/>
  <c r="BT54" i="2"/>
  <c r="BT52" i="2"/>
  <c r="BT49" i="2"/>
  <c r="S12" i="3"/>
  <c r="R12" i="3"/>
  <c r="U12" i="3"/>
  <c r="G30" i="3" s="1"/>
  <c r="BS44" i="2" s="1"/>
  <c r="T12" i="3"/>
  <c r="AB13" i="3" s="1"/>
  <c r="V91" i="2"/>
  <c r="BY73" i="2"/>
  <c r="BX73" i="2"/>
  <c r="BW73" i="2"/>
  <c r="BV73" i="2"/>
  <c r="S13" i="3" l="1"/>
  <c r="AB14" i="3" s="1"/>
  <c r="R13" i="3"/>
  <c r="T13" i="3"/>
  <c r="DA53" i="2"/>
  <c r="DA52" i="2"/>
  <c r="DA49" i="2"/>
  <c r="DA51" i="2"/>
  <c r="DA50" i="2"/>
  <c r="BT62" i="2"/>
  <c r="BT64" i="2" s="1"/>
  <c r="BZ54" i="2"/>
  <c r="BZ74" i="2" s="1"/>
  <c r="AB25" i="3"/>
  <c r="F30" i="3"/>
  <c r="BR44" i="2" s="1"/>
  <c r="CO72" i="2"/>
  <c r="CN72" i="2"/>
  <c r="CM72" i="2"/>
  <c r="DE72" i="2"/>
  <c r="DD72" i="2"/>
  <c r="DC72" i="2"/>
  <c r="CK49" i="2"/>
  <c r="CK51" i="2"/>
  <c r="CK50" i="2"/>
  <c r="CK53" i="2"/>
  <c r="CK52" i="2"/>
  <c r="BS55" i="2"/>
  <c r="BS51" i="2"/>
  <c r="BS53" i="2"/>
  <c r="BS50" i="2"/>
  <c r="BS54" i="2"/>
  <c r="BS52" i="2"/>
  <c r="BS49" i="2"/>
  <c r="S14" i="3" l="1"/>
  <c r="E30" i="3" s="1"/>
  <c r="BQ44" i="2" s="1"/>
  <c r="R14" i="3"/>
  <c r="BR55" i="2"/>
  <c r="BR56" i="2"/>
  <c r="BR51" i="2"/>
  <c r="BR53" i="2"/>
  <c r="BR50" i="2"/>
  <c r="BR54" i="2"/>
  <c r="BR52" i="2"/>
  <c r="BR49" i="2"/>
  <c r="BS62" i="2"/>
  <c r="BS64" i="2" s="1"/>
  <c r="BZ55" i="2"/>
  <c r="BZ75" i="2" s="1"/>
  <c r="DF53" i="2"/>
  <c r="DF73" i="2" s="1"/>
  <c r="DA62" i="2"/>
  <c r="DA64" i="2" s="1"/>
  <c r="CK62" i="2"/>
  <c r="CK64" i="2" s="1"/>
  <c r="CP53" i="2"/>
  <c r="CP73" i="2" s="1"/>
  <c r="U39" i="3"/>
  <c r="AB40" i="3" s="1"/>
  <c r="T39" i="3"/>
  <c r="S39" i="3"/>
  <c r="R39" i="3"/>
  <c r="V25" i="3"/>
  <c r="H31" i="3" s="1"/>
  <c r="CJ44" i="2" s="1"/>
  <c r="U25" i="3"/>
  <c r="AB26" i="3" s="1"/>
  <c r="S25" i="3"/>
  <c r="R25" i="3"/>
  <c r="V39" i="3"/>
  <c r="H32" i="3" s="1"/>
  <c r="CZ44" i="2" s="1"/>
  <c r="T25" i="3"/>
  <c r="AB15" i="3"/>
  <c r="R15" i="3" s="1"/>
  <c r="D30" i="3"/>
  <c r="BP44" i="2" s="1"/>
  <c r="BY74" i="2"/>
  <c r="BX74" i="2"/>
  <c r="BW74" i="2"/>
  <c r="BV74" i="2"/>
  <c r="BU74" i="2"/>
  <c r="DE73" i="2" l="1"/>
  <c r="DD73" i="2"/>
  <c r="DC73" i="2"/>
  <c r="DB73" i="2"/>
  <c r="BP55" i="2"/>
  <c r="BP56" i="2"/>
  <c r="BP51" i="2"/>
  <c r="BP53" i="2"/>
  <c r="BP50" i="2"/>
  <c r="BP54" i="2"/>
  <c r="BP58" i="2"/>
  <c r="BP57" i="2"/>
  <c r="BP49" i="2"/>
  <c r="BP52" i="2"/>
  <c r="CO73" i="2"/>
  <c r="CN73" i="2"/>
  <c r="CM73" i="2"/>
  <c r="CL73" i="2"/>
  <c r="BY75" i="2"/>
  <c r="BX75" i="2"/>
  <c r="BW75" i="2"/>
  <c r="BV75" i="2"/>
  <c r="BU75" i="2"/>
  <c r="BT75" i="2"/>
  <c r="U26" i="3"/>
  <c r="G31" i="3" s="1"/>
  <c r="CI44" i="2" s="1"/>
  <c r="T26" i="3"/>
  <c r="AB27" i="3" s="1"/>
  <c r="U40" i="3"/>
  <c r="G32" i="3" s="1"/>
  <c r="CY44" i="2" s="1"/>
  <c r="T40" i="3"/>
  <c r="AB41" i="3" s="1"/>
  <c r="R26" i="3"/>
  <c r="S40" i="3"/>
  <c r="R40" i="3"/>
  <c r="S26" i="3"/>
  <c r="CZ53" i="2"/>
  <c r="CZ52" i="2"/>
  <c r="CZ49" i="2"/>
  <c r="CZ54" i="2"/>
  <c r="CZ50" i="2"/>
  <c r="CZ51" i="2"/>
  <c r="CJ49" i="2"/>
  <c r="CJ51" i="2"/>
  <c r="CJ50" i="2"/>
  <c r="CJ53" i="2"/>
  <c r="CJ52" i="2"/>
  <c r="CJ54" i="2"/>
  <c r="BZ56" i="2"/>
  <c r="BZ76" i="2" s="1"/>
  <c r="BR62" i="2"/>
  <c r="BR64" i="2" s="1"/>
  <c r="BQ55" i="2"/>
  <c r="BQ56" i="2"/>
  <c r="BQ51" i="2"/>
  <c r="BQ53" i="2"/>
  <c r="BQ50" i="2"/>
  <c r="BQ54" i="2"/>
  <c r="BQ52" i="2"/>
  <c r="BQ57" i="2"/>
  <c r="BQ49" i="2"/>
  <c r="CY51" i="2" l="1"/>
  <c r="CY50" i="2"/>
  <c r="CY53" i="2"/>
  <c r="CY55" i="2"/>
  <c r="CY52" i="2"/>
  <c r="CY49" i="2"/>
  <c r="CY54" i="2"/>
  <c r="BW76" i="2"/>
  <c r="BV76" i="2"/>
  <c r="BU76" i="2"/>
  <c r="BT76" i="2"/>
  <c r="BS76" i="2"/>
  <c r="BY76" i="2"/>
  <c r="BX76" i="2"/>
  <c r="T41" i="3"/>
  <c r="F32" i="3" s="1"/>
  <c r="CX44" i="2" s="1"/>
  <c r="S41" i="3"/>
  <c r="AB42" i="3" s="1"/>
  <c r="R41" i="3"/>
  <c r="S27" i="3"/>
  <c r="AB28" i="3" s="1"/>
  <c r="R27" i="3"/>
  <c r="T27" i="3"/>
  <c r="F31" i="3" s="1"/>
  <c r="CH44" i="2" s="1"/>
  <c r="BQ62" i="2"/>
  <c r="BQ64" i="2" s="1"/>
  <c r="BZ57" i="2"/>
  <c r="BZ77" i="2" s="1"/>
  <c r="BP62" i="2"/>
  <c r="BZ58" i="2"/>
  <c r="BZ78" i="2" s="1"/>
  <c r="CJ62" i="2"/>
  <c r="CJ64" i="2" s="1"/>
  <c r="CP54" i="2"/>
  <c r="CP74" i="2" s="1"/>
  <c r="DF54" i="2"/>
  <c r="DF74" i="2" s="1"/>
  <c r="CZ62" i="2"/>
  <c r="CZ64" i="2" s="1"/>
  <c r="CI54" i="2"/>
  <c r="CI49" i="2"/>
  <c r="CI51" i="2"/>
  <c r="CI55" i="2"/>
  <c r="CI50" i="2"/>
  <c r="CI53" i="2"/>
  <c r="CI52" i="2"/>
  <c r="CX51" i="2" l="1"/>
  <c r="CX50" i="2"/>
  <c r="CX53" i="2"/>
  <c r="CX55" i="2"/>
  <c r="CX52" i="2"/>
  <c r="CX54" i="2"/>
  <c r="CX56" i="2"/>
  <c r="CX49" i="2"/>
  <c r="DE74" i="2"/>
  <c r="DD74" i="2"/>
  <c r="DC74" i="2"/>
  <c r="DA74" i="2"/>
  <c r="DB74" i="2"/>
  <c r="CL74" i="2"/>
  <c r="CK74" i="2"/>
  <c r="CO74" i="2"/>
  <c r="CM74" i="2"/>
  <c r="CN74" i="2"/>
  <c r="BV78" i="2"/>
  <c r="BU78" i="2"/>
  <c r="BT78" i="2"/>
  <c r="BS78" i="2"/>
  <c r="BR78" i="2"/>
  <c r="BQ78" i="2"/>
  <c r="BP81" i="2" s="1"/>
  <c r="BY78" i="2"/>
  <c r="BX78" i="2"/>
  <c r="BW78" i="2"/>
  <c r="BP64" i="2"/>
  <c r="BY77" i="2"/>
  <c r="BX77" i="2"/>
  <c r="BW77" i="2"/>
  <c r="BV77" i="2"/>
  <c r="BU77" i="2"/>
  <c r="BT77" i="2"/>
  <c r="BS77" i="2"/>
  <c r="BR77" i="2"/>
  <c r="CH52" i="2"/>
  <c r="CH54" i="2"/>
  <c r="CH49" i="2"/>
  <c r="CH50" i="2"/>
  <c r="CH56" i="2"/>
  <c r="CH53" i="2"/>
  <c r="CH51" i="2"/>
  <c r="CH55" i="2"/>
  <c r="DF55" i="2"/>
  <c r="DF75" i="2" s="1"/>
  <c r="CY62" i="2"/>
  <c r="CY64" i="2" s="1"/>
  <c r="CI62" i="2"/>
  <c r="CI64" i="2" s="1"/>
  <c r="CP55" i="2"/>
  <c r="CP75" i="2" s="1"/>
  <c r="S42" i="3"/>
  <c r="E32" i="3" s="1"/>
  <c r="CW44" i="2" s="1"/>
  <c r="R42" i="3"/>
  <c r="AB43" i="3" s="1"/>
  <c r="S28" i="3"/>
  <c r="E31" i="3" s="1"/>
  <c r="CG44" i="2" s="1"/>
  <c r="R28" i="3"/>
  <c r="AB29" i="3" s="1"/>
  <c r="BP83" i="2" l="1"/>
  <c r="BR83" i="2" s="1"/>
  <c r="BP87" i="2"/>
  <c r="BR87" i="2" s="1"/>
  <c r="CH62" i="2"/>
  <c r="CH64" i="2" s="1"/>
  <c r="CP56" i="2"/>
  <c r="CP76" i="2" s="1"/>
  <c r="BP88" i="2"/>
  <c r="BR88" i="2" s="1"/>
  <c r="BP89" i="2"/>
  <c r="BR89" i="2" s="1"/>
  <c r="BR81" i="2"/>
  <c r="BP90" i="2"/>
  <c r="BR90" i="2" s="1"/>
  <c r="BP82" i="2"/>
  <c r="BR82" i="2" s="1"/>
  <c r="DF56" i="2"/>
  <c r="DF76" i="2" s="1"/>
  <c r="CX62" i="2"/>
  <c r="CX64" i="2" s="1"/>
  <c r="R43" i="3"/>
  <c r="D32" i="3" s="1"/>
  <c r="CV44" i="2" s="1"/>
  <c r="R29" i="3"/>
  <c r="D31" i="3" s="1"/>
  <c r="CF44" i="2" s="1"/>
  <c r="CG52" i="2"/>
  <c r="CG54" i="2"/>
  <c r="CG49" i="2"/>
  <c r="CG57" i="2"/>
  <c r="CG51" i="2"/>
  <c r="CG55" i="2"/>
  <c r="CG50" i="2"/>
  <c r="CG56" i="2"/>
  <c r="CG53" i="2"/>
  <c r="BP84" i="2"/>
  <c r="BR84" i="2" s="1"/>
  <c r="BP85" i="2"/>
  <c r="BR85" i="2" s="1"/>
  <c r="DE75" i="2"/>
  <c r="DD75" i="2"/>
  <c r="DC75" i="2"/>
  <c r="DB75" i="2"/>
  <c r="CZ75" i="2"/>
  <c r="DA75" i="2"/>
  <c r="CW51" i="2"/>
  <c r="CW50" i="2"/>
  <c r="CW57" i="2"/>
  <c r="CW53" i="2"/>
  <c r="CW55" i="2"/>
  <c r="CW52" i="2"/>
  <c r="CW49" i="2"/>
  <c r="CW56" i="2"/>
  <c r="CW54" i="2"/>
  <c r="BP86" i="2"/>
  <c r="BR86" i="2" s="1"/>
  <c r="CL75" i="2"/>
  <c r="CK75" i="2"/>
  <c r="CJ75" i="2"/>
  <c r="CO75" i="2"/>
  <c r="CN75" i="2"/>
  <c r="CM75" i="2"/>
  <c r="CF56" i="2" l="1"/>
  <c r="CF52" i="2"/>
  <c r="CF54" i="2"/>
  <c r="CF49" i="2"/>
  <c r="CF58" i="2"/>
  <c r="CF57" i="2"/>
  <c r="CF55" i="2"/>
  <c r="CF50" i="2"/>
  <c r="CF53" i="2"/>
  <c r="CF51" i="2"/>
  <c r="CV51" i="2"/>
  <c r="CV50" i="2"/>
  <c r="CV57" i="2"/>
  <c r="CV58" i="2"/>
  <c r="CV53" i="2"/>
  <c r="CV55" i="2"/>
  <c r="CV56" i="2"/>
  <c r="CV52" i="2"/>
  <c r="CV54" i="2"/>
  <c r="CV49" i="2"/>
  <c r="DC76" i="2"/>
  <c r="DB76" i="2"/>
  <c r="DA76" i="2"/>
  <c r="CZ76" i="2"/>
  <c r="CY76" i="2"/>
  <c r="DE76" i="2"/>
  <c r="DD76" i="2"/>
  <c r="BP91" i="2"/>
  <c r="BR91" i="2"/>
  <c r="CO76" i="2"/>
  <c r="CN76" i="2"/>
  <c r="CM76" i="2"/>
  <c r="CL76" i="2"/>
  <c r="CJ76" i="2"/>
  <c r="CI76" i="2"/>
  <c r="CK76" i="2"/>
  <c r="CW62" i="2"/>
  <c r="CW64" i="2" s="1"/>
  <c r="DF57" i="2"/>
  <c r="DF77" i="2" s="1"/>
  <c r="CP57" i="2"/>
  <c r="CP77" i="2" s="1"/>
  <c r="CG62" i="2"/>
  <c r="CG64" i="2" s="1"/>
  <c r="CV62" i="2" l="1"/>
  <c r="DF58" i="2"/>
  <c r="DF78" i="2" s="1"/>
  <c r="CO77" i="2"/>
  <c r="CN77" i="2"/>
  <c r="CL77" i="2"/>
  <c r="CK77" i="2"/>
  <c r="CJ77" i="2"/>
  <c r="CI77" i="2"/>
  <c r="CM77" i="2"/>
  <c r="CH77" i="2"/>
  <c r="DD77" i="2"/>
  <c r="DC77" i="2"/>
  <c r="DB77" i="2"/>
  <c r="DA77" i="2"/>
  <c r="CZ77" i="2"/>
  <c r="CY77" i="2"/>
  <c r="CX77" i="2"/>
  <c r="DE77" i="2"/>
  <c r="CP58" i="2"/>
  <c r="CP78" i="2" s="1"/>
  <c r="CF62" i="2"/>
  <c r="CO78" i="2" l="1"/>
  <c r="CF89" i="2" s="1"/>
  <c r="CH89" i="2" s="1"/>
  <c r="CN78" i="2"/>
  <c r="CM78" i="2"/>
  <c r="CL78" i="2"/>
  <c r="CK78" i="2"/>
  <c r="CJ78" i="2"/>
  <c r="CI78" i="2"/>
  <c r="CG78" i="2"/>
  <c r="CF81" i="2" s="1"/>
  <c r="CH78" i="2"/>
  <c r="CF82" i="2" s="1"/>
  <c r="CH82" i="2" s="1"/>
  <c r="CX78" i="2"/>
  <c r="CW78" i="2"/>
  <c r="CV81" i="2" s="1"/>
  <c r="DE78" i="2"/>
  <c r="CV89" i="2" s="1"/>
  <c r="CX89" i="2" s="1"/>
  <c r="DC78" i="2"/>
  <c r="CV87" i="2" s="1"/>
  <c r="CX87" i="2" s="1"/>
  <c r="DB78" i="2"/>
  <c r="DA78" i="2"/>
  <c r="CZ78" i="2"/>
  <c r="CV84" i="2" s="1"/>
  <c r="CX84" i="2" s="1"/>
  <c r="CY78" i="2"/>
  <c r="DD78" i="2"/>
  <c r="CF64" i="2"/>
  <c r="CV64" i="2"/>
  <c r="CV86" i="2" l="1"/>
  <c r="CX86" i="2" s="1"/>
  <c r="CF86" i="2"/>
  <c r="CH86" i="2" s="1"/>
  <c r="CX81" i="2"/>
  <c r="CV90" i="2"/>
  <c r="CX90" i="2" s="1"/>
  <c r="CV82" i="2"/>
  <c r="CX82" i="2" s="1"/>
  <c r="CF83" i="2"/>
  <c r="CH83" i="2" s="1"/>
  <c r="CF87" i="2"/>
  <c r="CH87" i="2" s="1"/>
  <c r="CH81" i="2"/>
  <c r="CF84" i="2"/>
  <c r="CH84" i="2" s="1"/>
  <c r="CF85" i="2"/>
  <c r="CH85" i="2" s="1"/>
  <c r="CV88" i="2"/>
  <c r="CX88" i="2" s="1"/>
  <c r="CV83" i="2"/>
  <c r="CX83" i="2" s="1"/>
  <c r="CF88" i="2"/>
  <c r="CH88" i="2" s="1"/>
  <c r="CV85" i="2"/>
  <c r="CX85" i="2" s="1"/>
  <c r="CF90" i="2"/>
  <c r="CH90" i="2" s="1"/>
  <c r="CH91" i="2" l="1"/>
  <c r="CF91" i="2"/>
  <c r="CX91" i="2"/>
  <c r="CV91" i="2"/>
  <c r="DF62" i="2" l="1"/>
  <c r="DF64" i="2"/>
  <c r="CP62" i="2"/>
  <c r="CP64" i="2"/>
  <c r="CP63" i="2"/>
  <c r="BZ63" i="2"/>
  <c r="BZ64" i="2"/>
  <c r="BZ62" i="2"/>
  <c r="DF63" i="2"/>
</calcChain>
</file>

<file path=xl/sharedStrings.xml><?xml version="1.0" encoding="utf-8"?>
<sst xmlns="http://schemas.openxmlformats.org/spreadsheetml/2006/main" count="1028" uniqueCount="40">
  <si>
    <t>PROVISION IBRN</t>
  </si>
  <si>
    <t>GRAFICO PROVISIONES</t>
  </si>
  <si>
    <t>PROPORCION POR AÑO</t>
  </si>
  <si>
    <t>HIPOTESIS</t>
  </si>
  <si>
    <t>Hipotesis</t>
  </si>
  <si>
    <t>Media</t>
  </si>
  <si>
    <t>Proyectado</t>
  </si>
  <si>
    <t>Pagado</t>
  </si>
  <si>
    <t>Dotar</t>
  </si>
  <si>
    <t>PROVISION IBRN ANUAL</t>
  </si>
  <si>
    <t>Año</t>
  </si>
  <si>
    <t>Provision</t>
  </si>
  <si>
    <t>Tipo de Interes</t>
  </si>
  <si>
    <t>Descuento</t>
  </si>
  <si>
    <t>Provision Total</t>
  </si>
  <si>
    <t>ESTIMACION-PUNTUAL-PROVISION  IBRN</t>
  </si>
  <si>
    <t>MEDIA</t>
  </si>
  <si>
    <t>PESIMISTA</t>
  </si>
  <si>
    <t>OPTIMISTA</t>
  </si>
  <si>
    <t>Inf.Lineas-Media</t>
  </si>
  <si>
    <t>Inf.Lineas-Pesimista</t>
  </si>
  <si>
    <t>Inf.Lineas-Optimista</t>
  </si>
  <si>
    <t>Run-Off</t>
  </si>
  <si>
    <t>Años</t>
  </si>
  <si>
    <t>Infinito</t>
  </si>
  <si>
    <t>-</t>
  </si>
  <si>
    <t>P(%)</t>
  </si>
  <si>
    <t>Matriz Proyeccion</t>
  </si>
  <si>
    <t>Run-Off-Desarrollada</t>
  </si>
  <si>
    <t>Run-Off-P(%)- MEDIA</t>
  </si>
  <si>
    <t>Run-Off-P(%) - PESIMISTA</t>
  </si>
  <si>
    <t>Año t</t>
  </si>
  <si>
    <t>Año t-1</t>
  </si>
  <si>
    <t>Año t-2</t>
  </si>
  <si>
    <t>Año t-3</t>
  </si>
  <si>
    <t>Standard</t>
  </si>
  <si>
    <t>Pesimista</t>
  </si>
  <si>
    <t>Optimista</t>
  </si>
  <si>
    <t>Run-Off-P(%) - OPTIMISTA</t>
  </si>
  <si>
    <t>Reserva IBRN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</si>
</sst>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"/>
    <numFmt numFmtId="165" formatCode="0.0%"/>
    <numFmt numFmtId="166" formatCode="0.000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1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1"/>
      <color rgb="FFFF0000"/>
      <name val="Cambria"/>
      <family val="1"/>
      <scheme val="major"/>
    </font>
    <font>
      <b/>
      <sz val="11"/>
      <color rgb="FF0070C0"/>
      <name val="Cambria"/>
      <family val="1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1">
    <xf numFmtId="0" fontId="0" fillId="0" borderId="0" xfId="0"/>
    <xf numFmtId="0" fontId="0" fillId="2" borderId="0" xfId="0" applyFill="1"/>
    <xf numFmtId="0" fontId="0" fillId="2" borderId="0" xfId="0" applyFill="1" applyBorder="1" applyAlignment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5" xfId="0" applyFill="1" applyBorder="1" applyAlignment="1"/>
    <xf numFmtId="0" fontId="0" fillId="2" borderId="6" xfId="0" applyFill="1" applyBorder="1"/>
    <xf numFmtId="0" fontId="0" fillId="2" borderId="3" xfId="0" applyFill="1" applyBorder="1" applyAlignment="1">
      <alignment horizontal="center" vertical="center"/>
    </xf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2" borderId="0" xfId="0" applyFont="1" applyFill="1" applyBorder="1" applyAlignment="1"/>
    <xf numFmtId="0" fontId="3" fillId="2" borderId="10" xfId="0" applyFont="1" applyFill="1" applyBorder="1" applyAlignment="1">
      <alignment horizontal="center" vertical="center"/>
    </xf>
    <xf numFmtId="3" fontId="3" fillId="2" borderId="10" xfId="0" applyNumberFormat="1" applyFont="1" applyFill="1" applyBorder="1" applyAlignment="1">
      <alignment horizontal="center" vertical="center"/>
    </xf>
    <xf numFmtId="165" fontId="3" fillId="2" borderId="11" xfId="1" applyNumberFormat="1" applyFont="1" applyFill="1" applyBorder="1" applyAlignment="1">
      <alignment horizontal="center" vertical="center"/>
    </xf>
    <xf numFmtId="4" fontId="3" fillId="2" borderId="11" xfId="0" applyNumberFormat="1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3" fontId="3" fillId="2" borderId="12" xfId="0" applyNumberFormat="1" applyFont="1" applyFill="1" applyBorder="1" applyAlignment="1">
      <alignment horizontal="center" vertical="center"/>
    </xf>
    <xf numFmtId="165" fontId="3" fillId="2" borderId="5" xfId="1" applyNumberFormat="1" applyFont="1" applyFill="1" applyBorder="1" applyAlignment="1">
      <alignment horizontal="center" vertical="center"/>
    </xf>
    <xf numFmtId="4" fontId="3" fillId="2" borderId="5" xfId="0" applyNumberFormat="1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3" fontId="0" fillId="0" borderId="13" xfId="0" applyNumberFormat="1" applyBorder="1" applyAlignment="1">
      <alignment horizontal="center"/>
    </xf>
    <xf numFmtId="165" fontId="3" fillId="2" borderId="9" xfId="1" applyNumberFormat="1" applyFont="1" applyFill="1" applyBorder="1" applyAlignment="1">
      <alignment horizontal="center" vertical="center"/>
    </xf>
    <xf numFmtId="4" fontId="3" fillId="2" borderId="9" xfId="0" applyNumberFormat="1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9" xfId="0" applyFill="1" applyBorder="1" applyAlignment="1"/>
    <xf numFmtId="0" fontId="3" fillId="0" borderId="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2" borderId="3" xfId="0" applyFill="1" applyBorder="1"/>
    <xf numFmtId="0" fontId="3" fillId="2" borderId="0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0" fillId="0" borderId="6" xfId="0" applyBorder="1"/>
    <xf numFmtId="0" fontId="3" fillId="2" borderId="2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10" fontId="0" fillId="2" borderId="8" xfId="1" applyNumberFormat="1" applyFont="1" applyFill="1" applyBorder="1" applyAlignment="1">
      <alignment horizontal="center"/>
    </xf>
    <xf numFmtId="10" fontId="0" fillId="2" borderId="9" xfId="1" applyNumberFormat="1" applyFont="1" applyFill="1" applyBorder="1" applyAlignment="1">
      <alignment horizontal="center"/>
    </xf>
    <xf numFmtId="0" fontId="0" fillId="0" borderId="13" xfId="0" applyBorder="1"/>
    <xf numFmtId="10" fontId="0" fillId="2" borderId="8" xfId="1" applyNumberFormat="1" applyFont="1" applyFill="1" applyBorder="1"/>
    <xf numFmtId="166" fontId="3" fillId="2" borderId="0" xfId="0" applyNumberFormat="1" applyFont="1" applyFill="1" applyBorder="1" applyAlignment="1">
      <alignment horizontal="center" vertical="center"/>
    </xf>
    <xf numFmtId="1" fontId="3" fillId="4" borderId="12" xfId="0" applyNumberFormat="1" applyFont="1" applyFill="1" applyBorder="1" applyAlignment="1">
      <alignment horizontal="center" vertical="center"/>
    </xf>
    <xf numFmtId="2" fontId="3" fillId="2" borderId="0" xfId="0" applyNumberFormat="1" applyFont="1" applyFill="1" applyBorder="1" applyAlignment="1">
      <alignment horizontal="center" vertical="center"/>
    </xf>
    <xf numFmtId="2" fontId="0" fillId="2" borderId="0" xfId="0" applyNumberFormat="1" applyFill="1"/>
    <xf numFmtId="1" fontId="3" fillId="4" borderId="13" xfId="0" applyNumberFormat="1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vertical="center"/>
    </xf>
    <xf numFmtId="164" fontId="3" fillId="2" borderId="15" xfId="0" applyNumberFormat="1" applyFont="1" applyFill="1" applyBorder="1" applyAlignment="1">
      <alignment horizontal="center" vertical="center"/>
    </xf>
    <xf numFmtId="164" fontId="3" fillId="2" borderId="1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7" fillId="3" borderId="12" xfId="0" applyNumberFormat="1" applyFont="1" applyFill="1" applyBorder="1" applyAlignment="1">
      <alignment horizontal="center" vertical="center"/>
    </xf>
    <xf numFmtId="164" fontId="7" fillId="3" borderId="12" xfId="0" applyNumberFormat="1" applyFont="1" applyFill="1" applyBorder="1" applyAlignment="1">
      <alignment vertical="center"/>
    </xf>
    <xf numFmtId="1" fontId="0" fillId="2" borderId="0" xfId="0" applyNumberFormat="1" applyFill="1" applyBorder="1" applyAlignment="1">
      <alignment horizontal="center"/>
    </xf>
    <xf numFmtId="164" fontId="3" fillId="2" borderId="7" xfId="0" applyNumberFormat="1" applyFont="1" applyFill="1" applyBorder="1" applyAlignment="1">
      <alignment horizontal="center" vertical="center"/>
    </xf>
    <xf numFmtId="164" fontId="3" fillId="2" borderId="8" xfId="0" applyNumberFormat="1" applyFont="1" applyFill="1" applyBorder="1" applyAlignment="1">
      <alignment horizontal="center" vertical="center"/>
    </xf>
    <xf numFmtId="164" fontId="3" fillId="2" borderId="9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164" fontId="5" fillId="2" borderId="2" xfId="0" applyNumberFormat="1" applyFont="1" applyFill="1" applyBorder="1" applyAlignment="1">
      <alignment horizontal="center"/>
    </xf>
    <xf numFmtId="164" fontId="5" fillId="2" borderId="3" xfId="0" applyNumberFormat="1" applyFont="1" applyFill="1" applyBorder="1" applyAlignment="1">
      <alignment horizontal="center"/>
    </xf>
    <xf numFmtId="0" fontId="3" fillId="2" borderId="6" xfId="0" applyFont="1" applyFill="1" applyBorder="1"/>
    <xf numFmtId="4" fontId="7" fillId="6" borderId="13" xfId="0" applyNumberFormat="1" applyFont="1" applyFill="1" applyBorder="1" applyAlignment="1"/>
    <xf numFmtId="164" fontId="0" fillId="2" borderId="0" xfId="0" applyNumberFormat="1" applyFill="1" applyBorder="1"/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2" borderId="6" xfId="0" applyFont="1" applyFill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3" fontId="3" fillId="2" borderId="15" xfId="0" applyNumberFormat="1" applyFont="1" applyFill="1" applyBorder="1" applyAlignment="1">
      <alignment horizontal="center" vertical="center"/>
    </xf>
    <xf numFmtId="3" fontId="3" fillId="2" borderId="14" xfId="0" applyNumberFormat="1" applyFont="1" applyFill="1" applyBorder="1" applyAlignment="1">
      <alignment horizontal="center" vertical="center"/>
    </xf>
    <xf numFmtId="3" fontId="3" fillId="2" borderId="11" xfId="0" applyNumberFormat="1" applyFont="1" applyFill="1" applyBorder="1" applyAlignment="1">
      <alignment horizontal="center" vertical="center"/>
    </xf>
    <xf numFmtId="3" fontId="3" fillId="4" borderId="12" xfId="0" applyNumberFormat="1" applyFont="1" applyFill="1" applyBorder="1" applyAlignment="1">
      <alignment horizontal="center" vertical="center"/>
    </xf>
    <xf numFmtId="3" fontId="3" fillId="2" borderId="4" xfId="0" applyNumberFormat="1" applyFont="1" applyFill="1" applyBorder="1" applyAlignment="1">
      <alignment horizontal="center" vertical="center"/>
    </xf>
    <xf numFmtId="3" fontId="3" fillId="2" borderId="0" xfId="0" applyNumberFormat="1" applyFont="1" applyFill="1" applyBorder="1" applyAlignment="1">
      <alignment horizontal="center" vertical="center"/>
    </xf>
    <xf numFmtId="3" fontId="3" fillId="7" borderId="5" xfId="0" applyNumberFormat="1" applyFont="1" applyFill="1" applyBorder="1" applyAlignment="1">
      <alignment horizontal="center" vertical="center"/>
    </xf>
    <xf numFmtId="3" fontId="3" fillId="7" borderId="0" xfId="0" applyNumberFormat="1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3" fontId="3" fillId="2" borderId="7" xfId="0" applyNumberFormat="1" applyFont="1" applyFill="1" applyBorder="1" applyAlignment="1">
      <alignment horizontal="center" vertical="center"/>
    </xf>
    <xf numFmtId="3" fontId="3" fillId="7" borderId="8" xfId="0" applyNumberFormat="1" applyFont="1" applyFill="1" applyBorder="1" applyAlignment="1">
      <alignment horizontal="center" vertical="center"/>
    </xf>
    <xf numFmtId="3" fontId="3" fillId="4" borderId="13" xfId="0" applyNumberFormat="1" applyFont="1" applyFill="1" applyBorder="1" applyAlignment="1">
      <alignment horizontal="center" vertical="center"/>
    </xf>
    <xf numFmtId="2" fontId="0" fillId="2" borderId="0" xfId="0" applyNumberFormat="1" applyFill="1" applyBorder="1"/>
    <xf numFmtId="3" fontId="0" fillId="2" borderId="0" xfId="0" applyNumberFormat="1" applyFill="1" applyBorder="1"/>
    <xf numFmtId="4" fontId="0" fillId="2" borderId="0" xfId="0" applyNumberFormat="1" applyFill="1" applyBorder="1"/>
    <xf numFmtId="2" fontId="3" fillId="2" borderId="0" xfId="0" applyNumberFormat="1" applyFont="1" applyFill="1" applyBorder="1" applyAlignment="1">
      <alignment horizontal="center"/>
    </xf>
    <xf numFmtId="2" fontId="3" fillId="2" borderId="0" xfId="0" applyNumberFormat="1" applyFont="1" applyFill="1" applyBorder="1"/>
    <xf numFmtId="2" fontId="3" fillId="2" borderId="0" xfId="1" applyNumberFormat="1" applyFont="1" applyFill="1" applyBorder="1" applyAlignment="1">
      <alignment horizontal="center" vertical="center"/>
    </xf>
    <xf numFmtId="2" fontId="3" fillId="2" borderId="0" xfId="0" applyNumberFormat="1" applyFont="1" applyFill="1" applyBorder="1" applyAlignment="1"/>
    <xf numFmtId="2" fontId="0" fillId="2" borderId="8" xfId="0" applyNumberFormat="1" applyFill="1" applyBorder="1"/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0" fillId="2" borderId="12" xfId="0" applyFill="1" applyBorder="1"/>
    <xf numFmtId="10" fontId="3" fillId="2" borderId="0" xfId="1" applyNumberFormat="1" applyFont="1" applyFill="1" applyBorder="1" applyAlignment="1">
      <alignment horizontal="center" vertical="center"/>
    </xf>
    <xf numFmtId="2" fontId="0" fillId="2" borderId="12" xfId="0" applyNumberFormat="1" applyFill="1" applyBorder="1" applyAlignment="1">
      <alignment horizontal="center"/>
    </xf>
    <xf numFmtId="0" fontId="3" fillId="2" borderId="25" xfId="0" applyFont="1" applyFill="1" applyBorder="1" applyAlignment="1">
      <alignment horizontal="center" vertical="center"/>
    </xf>
    <xf numFmtId="2" fontId="0" fillId="2" borderId="12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vertical="center" wrapText="1"/>
    </xf>
    <xf numFmtId="10" fontId="0" fillId="2" borderId="0" xfId="1" applyNumberFormat="1" applyFont="1" applyFill="1" applyBorder="1" applyAlignment="1">
      <alignment vertical="center"/>
    </xf>
    <xf numFmtId="10" fontId="0" fillId="2" borderId="0" xfId="0" applyNumberFormat="1" applyFill="1" applyBorder="1"/>
    <xf numFmtId="10" fontId="0" fillId="2" borderId="0" xfId="1" applyNumberFormat="1" applyFont="1" applyFill="1" applyBorder="1" applyAlignment="1"/>
    <xf numFmtId="10" fontId="0" fillId="2" borderId="0" xfId="1" applyNumberFormat="1" applyFont="1" applyFill="1" applyBorder="1"/>
    <xf numFmtId="0" fontId="3" fillId="2" borderId="26" xfId="0" applyFont="1" applyFill="1" applyBorder="1" applyAlignment="1">
      <alignment horizontal="center" vertical="center"/>
    </xf>
    <xf numFmtId="0" fontId="0" fillId="2" borderId="13" xfId="0" applyFill="1" applyBorder="1"/>
    <xf numFmtId="10" fontId="3" fillId="2" borderId="8" xfId="1" applyNumberFormat="1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0" xfId="0" applyFill="1" applyBorder="1"/>
    <xf numFmtId="0" fontId="0" fillId="0" borderId="12" xfId="0" applyBorder="1"/>
    <xf numFmtId="10" fontId="0" fillId="2" borderId="14" xfId="1" applyNumberFormat="1" applyFont="1" applyFill="1" applyBorder="1" applyAlignment="1">
      <alignment horizontal="center" vertical="center"/>
    </xf>
    <xf numFmtId="10" fontId="0" fillId="2" borderId="10" xfId="1" applyNumberFormat="1" applyFont="1" applyFill="1" applyBorder="1" applyAlignment="1">
      <alignment horizontal="center" vertical="center"/>
    </xf>
    <xf numFmtId="0" fontId="3" fillId="2" borderId="12" xfId="0" applyFont="1" applyFill="1" applyBorder="1"/>
    <xf numFmtId="10" fontId="0" fillId="2" borderId="0" xfId="1" applyNumberFormat="1" applyFont="1" applyFill="1" applyBorder="1" applyAlignment="1">
      <alignment horizontal="center" vertical="center"/>
    </xf>
    <xf numFmtId="10" fontId="0" fillId="2" borderId="12" xfId="1" applyNumberFormat="1" applyFont="1" applyFill="1" applyBorder="1" applyAlignment="1">
      <alignment horizontal="center" vertical="center"/>
    </xf>
    <xf numFmtId="0" fontId="3" fillId="2" borderId="13" xfId="0" applyFont="1" applyFill="1" applyBorder="1"/>
    <xf numFmtId="9" fontId="3" fillId="2" borderId="8" xfId="1" applyFont="1" applyFill="1" applyBorder="1" applyAlignment="1">
      <alignment horizontal="center" vertical="center"/>
    </xf>
    <xf numFmtId="10" fontId="0" fillId="2" borderId="8" xfId="1" applyNumberFormat="1" applyFont="1" applyFill="1" applyBorder="1" applyAlignment="1">
      <alignment horizontal="center" vertical="center"/>
    </xf>
    <xf numFmtId="10" fontId="0" fillId="2" borderId="13" xfId="1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10" fontId="0" fillId="2" borderId="0" xfId="0" applyNumberFormat="1" applyFill="1" applyBorder="1" applyAlignment="1">
      <alignment horizontal="center" vertical="center"/>
    </xf>
    <xf numFmtId="10" fontId="0" fillId="2" borderId="12" xfId="0" applyNumberForma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10" fontId="0" fillId="2" borderId="8" xfId="0" applyNumberFormat="1" applyFill="1" applyBorder="1" applyAlignment="1">
      <alignment horizontal="center" vertical="center"/>
    </xf>
    <xf numFmtId="10" fontId="0" fillId="2" borderId="13" xfId="0" applyNumberFormat="1" applyFill="1" applyBorder="1" applyAlignment="1">
      <alignment horizontal="center" vertical="center"/>
    </xf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0" fillId="2" borderId="1" xfId="0" applyFill="1" applyBorder="1" applyAlignment="1"/>
    <xf numFmtId="0" fontId="0" fillId="2" borderId="2" xfId="0" applyFill="1" applyBorder="1" applyAlignment="1"/>
    <xf numFmtId="0" fontId="0" fillId="2" borderId="3" xfId="0" applyFill="1" applyBorder="1" applyAlignment="1"/>
    <xf numFmtId="0" fontId="2" fillId="5" borderId="6" xfId="0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 vertical="center"/>
    </xf>
    <xf numFmtId="3" fontId="6" fillId="7" borderId="0" xfId="0" applyNumberFormat="1" applyFont="1" applyFill="1" applyAlignment="1">
      <alignment horizontal="center" vertical="center"/>
    </xf>
    <xf numFmtId="3" fontId="6" fillId="7" borderId="10" xfId="0" applyNumberFormat="1" applyFont="1" applyFill="1" applyBorder="1" applyAlignment="1">
      <alignment horizontal="center" vertical="center"/>
    </xf>
    <xf numFmtId="165" fontId="6" fillId="7" borderId="11" xfId="1" applyNumberFormat="1" applyFont="1" applyFill="1" applyBorder="1" applyAlignment="1">
      <alignment horizontal="center" vertical="center"/>
    </xf>
    <xf numFmtId="4" fontId="6" fillId="7" borderId="11" xfId="0" applyNumberFormat="1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3" fontId="6" fillId="7" borderId="12" xfId="0" applyNumberFormat="1" applyFont="1" applyFill="1" applyBorder="1" applyAlignment="1">
      <alignment horizontal="center" vertical="center"/>
    </xf>
    <xf numFmtId="165" fontId="6" fillId="7" borderId="5" xfId="1" applyNumberFormat="1" applyFont="1" applyFill="1" applyBorder="1" applyAlignment="1">
      <alignment horizontal="center" vertical="center"/>
    </xf>
    <xf numFmtId="4" fontId="6" fillId="7" borderId="5" xfId="0" applyNumberFormat="1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3" fontId="2" fillId="7" borderId="12" xfId="0" applyNumberFormat="1" applyFont="1" applyFill="1" applyBorder="1" applyAlignment="1">
      <alignment horizontal="center"/>
    </xf>
    <xf numFmtId="4" fontId="6" fillId="7" borderId="9" xfId="0" applyNumberFormat="1" applyFont="1" applyFill="1" applyBorder="1" applyAlignment="1">
      <alignment horizontal="center" vertical="center"/>
    </xf>
    <xf numFmtId="0" fontId="6" fillId="9" borderId="10" xfId="0" applyFont="1" applyFill="1" applyBorder="1" applyAlignment="1">
      <alignment horizontal="center"/>
    </xf>
    <xf numFmtId="0" fontId="6" fillId="9" borderId="6" xfId="0" applyFont="1" applyFill="1" applyBorder="1" applyAlignment="1">
      <alignment horizontal="center" vertical="center"/>
    </xf>
    <xf numFmtId="0" fontId="6" fillId="9" borderId="11" xfId="0" applyFont="1" applyFill="1" applyBorder="1" applyAlignment="1">
      <alignment horizontal="center"/>
    </xf>
    <xf numFmtId="0" fontId="6" fillId="10" borderId="7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 vertical="center"/>
    </xf>
    <xf numFmtId="164" fontId="2" fillId="7" borderId="6" xfId="0" applyNumberFormat="1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 vertical="center"/>
    </xf>
    <xf numFmtId="4" fontId="3" fillId="2" borderId="3" xfId="0" applyNumberFormat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3" fontId="8" fillId="11" borderId="1" xfId="0" applyNumberFormat="1" applyFont="1" applyFill="1" applyBorder="1" applyAlignment="1">
      <alignment horizontal="center" vertical="center"/>
    </xf>
    <xf numFmtId="3" fontId="8" fillId="11" borderId="2" xfId="0" applyNumberFormat="1" applyFont="1" applyFill="1" applyBorder="1" applyAlignment="1">
      <alignment horizontal="center" vertical="center"/>
    </xf>
    <xf numFmtId="3" fontId="8" fillId="11" borderId="3" xfId="0" applyNumberFormat="1" applyFont="1" applyFill="1" applyBorder="1" applyAlignment="1">
      <alignment horizontal="center" vertical="center"/>
    </xf>
    <xf numFmtId="3" fontId="8" fillId="11" borderId="9" xfId="0" applyNumberFormat="1" applyFont="1" applyFill="1" applyBorder="1" applyAlignment="1">
      <alignment horizontal="center" vertical="center"/>
    </xf>
    <xf numFmtId="3" fontId="7" fillId="6" borderId="13" xfId="0" applyNumberFormat="1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226586485341585E-2"/>
          <c:y val="3.9127163280662153E-2"/>
          <c:w val="0.89715111734161346"/>
          <c:h val="0.89707067654917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'Grossing Up'!$D$11</c:f>
              <c:strCache>
                <c:ptCount val="1"/>
                <c:pt idx="0">
                  <c:v>Provision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1"/>
              <c:layout>
                <c:manualLayout>
                  <c:x val="-2.2185246810871176E-3"/>
                  <c:y val="-1.5048908954100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-1.203912716328066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8.8740987243483092E-3"/>
                  <c:y val="-1.805869074492104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6.6555740432612314E-3"/>
                  <c:y val="-1.805869074492099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"/>
                  <c:y val="-9.029345372460606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"/>
                  <c:y val="-1.504890895410093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4.4370493621740731E-3"/>
                  <c:y val="-2.106847253574115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4.4370493621739915E-3"/>
                  <c:y val="-3.009781790820165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6.6555740432612314E-3"/>
                  <c:y val="-1.504890895410082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'Grossing Up'!$B$12:$B$21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'Grossing Up'!$D$12:$D$21</c:f>
              <c:numCache>
                <c:formatCode>#,##0</c:formatCode>
                <c:ptCount val="10"/>
                <c:pt idx="0">
                  <c:v>3992.1373021694567</c:v>
                </c:pt>
                <c:pt idx="1">
                  <c:v>3414.3130822042381</c:v>
                </c:pt>
                <c:pt idx="2">
                  <c:v>2770.4758461275464</c:v>
                </c:pt>
                <c:pt idx="3">
                  <c:v>2175.1233120338484</c:v>
                </c:pt>
                <c:pt idx="4">
                  <c:v>1648.2369705530491</c:v>
                </c:pt>
                <c:pt idx="5">
                  <c:v>1174.1234989677391</c:v>
                </c:pt>
                <c:pt idx="6">
                  <c:v>935.89685567186734</c:v>
                </c:pt>
                <c:pt idx="7">
                  <c:v>691.52462964135339</c:v>
                </c:pt>
                <c:pt idx="8">
                  <c:v>352.09088243135147</c:v>
                </c:pt>
                <c:pt idx="9">
                  <c:v>191.59917355371908</c:v>
                </c:pt>
              </c:numCache>
            </c:numRef>
          </c:val>
        </c:ser>
        <c:ser>
          <c:idx val="1"/>
          <c:order val="1"/>
          <c:tx>
            <c:v>Provision Descontada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layout>
                <c:manualLayout>
                  <c:x val="3.1059345535219059E-2"/>
                  <c:y val="1.805869074492099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5.3244592346089852E-2"/>
                  <c:y val="3.009793640354769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4.8807542983915653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2.4403771491957847E-2"/>
                  <c:y val="-1.203912716328066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1.3311148086522463E-2"/>
                  <c:y val="-9.029345372460495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1.3311148086522463E-2"/>
                  <c:y val="-2.7088036117381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1.9966722129783693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1.552967276760954E-2"/>
                  <c:y val="-1.1035739080541032E-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1.9966722129783693E-2"/>
                  <c:y val="-9.029345372460495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8.8740987243483092E-3"/>
                  <c:y val="-1.805869074492099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'Grossing Up'!$F$12:$F$21</c:f>
              <c:numCache>
                <c:formatCode>#,##0.00</c:formatCode>
                <c:ptCount val="10"/>
                <c:pt idx="0">
                  <c:v>3942.8516564636611</c:v>
                </c:pt>
                <c:pt idx="1">
                  <c:v>3322.6488750602275</c:v>
                </c:pt>
                <c:pt idx="2">
                  <c:v>2649.453132400818</c:v>
                </c:pt>
                <c:pt idx="3">
                  <c:v>1989.897087116369</c:v>
                </c:pt>
                <c:pt idx="4">
                  <c:v>1457.5121562448942</c:v>
                </c:pt>
                <c:pt idx="5">
                  <c:v>974.76154193672846</c:v>
                </c:pt>
                <c:pt idx="6">
                  <c:v>727.20406591886194</c:v>
                </c:pt>
                <c:pt idx="7">
                  <c:v>509.19399379388824</c:v>
                </c:pt>
                <c:pt idx="8">
                  <c:v>248.44733119098069</c:v>
                </c:pt>
                <c:pt idx="9">
                  <c:v>128.81688291566539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64573216"/>
        <c:axId val="1990725840"/>
      </c:barChart>
      <c:catAx>
        <c:axId val="186457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0725840"/>
        <c:crosses val="autoZero"/>
        <c:auto val="1"/>
        <c:lblAlgn val="ctr"/>
        <c:lblOffset val="100"/>
        <c:noMultiLvlLbl val="0"/>
      </c:catAx>
      <c:valAx>
        <c:axId val="1990725840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457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0374223188823529"/>
          <c:y val="4.2136945071482315E-2"/>
          <c:w val="0.43393399452356307"/>
          <c:h val="7.73265080013982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'Grossing Up'!$C$11</c:f>
              <c:strCache>
                <c:ptCount val="1"/>
                <c:pt idx="0">
                  <c:v>Reserva IBRN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'Grossing Up'!$B$12:$B$21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'Grossing Up'!$C$12:$C$21</c:f>
              <c:numCache>
                <c:formatCode>#,##0</c:formatCode>
                <c:ptCount val="10"/>
                <c:pt idx="0">
                  <c:v>199</c:v>
                </c:pt>
                <c:pt idx="1">
                  <c:v>437.36460412508313</c:v>
                </c:pt>
                <c:pt idx="2">
                  <c:v>743.22134102379277</c:v>
                </c:pt>
                <c:pt idx="3">
                  <c:v>931.66972477064246</c:v>
                </c:pt>
                <c:pt idx="4">
                  <c:v>1004.5583570557137</c:v>
                </c:pt>
                <c:pt idx="5">
                  <c:v>1780.3687374749497</c:v>
                </c:pt>
                <c:pt idx="6">
                  <c:v>2725.651515151515</c:v>
                </c:pt>
                <c:pt idx="7">
                  <c:v>3473.3196384552175</c:v>
                </c:pt>
                <c:pt idx="8">
                  <c:v>3086.8387096774195</c:v>
                </c:pt>
                <c:pt idx="9">
                  <c:v>2963.5289256198348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0720944"/>
        <c:axId val="1990722032"/>
      </c:barChart>
      <c:catAx>
        <c:axId val="199072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0722032"/>
        <c:crosses val="autoZero"/>
        <c:auto val="1"/>
        <c:lblAlgn val="ctr"/>
        <c:lblOffset val="100"/>
        <c:noMultiLvlLbl val="0"/>
      </c:catAx>
      <c:valAx>
        <c:axId val="199072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072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Media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'Grossing Up'!$S$81:$S$90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'Grossing Up'!$T$81:$T$90</c:f>
              <c:numCache>
                <c:formatCode>#,##0</c:formatCode>
                <c:ptCount val="10"/>
                <c:pt idx="0">
                  <c:v>4310.3424718229071</c:v>
                </c:pt>
                <c:pt idx="1">
                  <c:v>3457.8567441659757</c:v>
                </c:pt>
                <c:pt idx="2">
                  <c:v>2683.6453211089784</c:v>
                </c:pt>
                <c:pt idx="3">
                  <c:v>2007.7271731873125</c:v>
                </c:pt>
                <c:pt idx="4">
                  <c:v>1557.9309089990311</c:v>
                </c:pt>
                <c:pt idx="5">
                  <c:v>1179.5358281398499</c:v>
                </c:pt>
                <c:pt idx="6">
                  <c:v>599.10881487756842</c:v>
                </c:pt>
                <c:pt idx="7">
                  <c:v>547.73148477319955</c:v>
                </c:pt>
                <c:pt idx="8">
                  <c:v>767.48166390164079</c:v>
                </c:pt>
                <c:pt idx="9">
                  <c:v>-280.63824033825631</c:v>
                </c:pt>
              </c:numCache>
            </c:numRef>
          </c:val>
        </c:ser>
        <c:ser>
          <c:idx val="1"/>
          <c:order val="1"/>
          <c:tx>
            <c:v>Pesimista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'Grossing Up'!$AJ$81:$AJ$90</c:f>
              <c:numCache>
                <c:formatCode>#,##0</c:formatCode>
                <c:ptCount val="10"/>
                <c:pt idx="0">
                  <c:v>4170.4343859472046</c:v>
                </c:pt>
                <c:pt idx="1">
                  <c:v>3626.4563242402819</c:v>
                </c:pt>
                <c:pt idx="2">
                  <c:v>2902.6311315600228</c:v>
                </c:pt>
                <c:pt idx="3">
                  <c:v>2326.0070116602606</c:v>
                </c:pt>
                <c:pt idx="4">
                  <c:v>1764.1048856989603</c:v>
                </c:pt>
                <c:pt idx="5">
                  <c:v>1220.0066240494652</c:v>
                </c:pt>
                <c:pt idx="6">
                  <c:v>996.35964749293726</c:v>
                </c:pt>
                <c:pt idx="7">
                  <c:v>734.1524257971937</c:v>
                </c:pt>
                <c:pt idx="8">
                  <c:v>428.21386565605007</c:v>
                </c:pt>
                <c:pt idx="9">
                  <c:v>191.59917355371908</c:v>
                </c:pt>
              </c:numCache>
            </c:numRef>
          </c:val>
        </c:ser>
        <c:ser>
          <c:idx val="2"/>
          <c:order val="2"/>
          <c:tx>
            <c:v>Optimista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'Grossing Up'!$AZ$81:$AZ$90</c:f>
              <c:numCache>
                <c:formatCode>#,##0</c:formatCode>
                <c:ptCount val="10"/>
                <c:pt idx="0">
                  <c:v>3864.8773186343246</c:v>
                </c:pt>
                <c:pt idx="1">
                  <c:v>3129.0875076298412</c:v>
                </c:pt>
                <c:pt idx="2">
                  <c:v>2552.8406243223494</c:v>
                </c:pt>
                <c:pt idx="3">
                  <c:v>1889.9785224873572</c:v>
                </c:pt>
                <c:pt idx="4">
                  <c:v>1447.2656528942307</c:v>
                </c:pt>
                <c:pt idx="5">
                  <c:v>958.89928907480294</c:v>
                </c:pt>
                <c:pt idx="6">
                  <c:v>772.94367265409505</c:v>
                </c:pt>
                <c:pt idx="7">
                  <c:v>509.67417045840466</c:v>
                </c:pt>
                <c:pt idx="8">
                  <c:v>268.62578879456714</c:v>
                </c:pt>
                <c:pt idx="9">
                  <c:v>76.522105263157755</c:v>
                </c:pt>
              </c:numCache>
            </c:numRef>
          </c:val>
        </c:ser>
        <c:ser>
          <c:idx val="3"/>
          <c:order val="3"/>
          <c:tx>
            <c:strRef>
              <c:f>'Grossing Up'!$BN$27:$CB$27</c:f>
              <c:strCache>
                <c:ptCount val="1"/>
                <c:pt idx="0">
                  <c:v>Inf.Lineas-Media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'Grossing Up'!$BP$81:$BP$90</c:f>
              <c:numCache>
                <c:formatCode>#,##0</c:formatCode>
                <c:ptCount val="10"/>
                <c:pt idx="0">
                  <c:v>4371.3580116343865</c:v>
                </c:pt>
                <c:pt idx="1">
                  <c:v>3723.8891343695086</c:v>
                </c:pt>
                <c:pt idx="2">
                  <c:v>2981.9375839352479</c:v>
                </c:pt>
                <c:pt idx="3">
                  <c:v>2247.0797392578438</c:v>
                </c:pt>
                <c:pt idx="4">
                  <c:v>1777.8255293862535</c:v>
                </c:pt>
                <c:pt idx="5">
                  <c:v>1447.1802515001277</c:v>
                </c:pt>
                <c:pt idx="6">
                  <c:v>1095.4611155440953</c:v>
                </c:pt>
                <c:pt idx="7">
                  <c:v>835.90370424887396</c:v>
                </c:pt>
                <c:pt idx="8">
                  <c:v>427.54800294984625</c:v>
                </c:pt>
                <c:pt idx="9">
                  <c:v>248.21055375042897</c:v>
                </c:pt>
              </c:numCache>
            </c:numRef>
          </c:val>
        </c:ser>
        <c:ser>
          <c:idx val="4"/>
          <c:order val="4"/>
          <c:tx>
            <c:strRef>
              <c:f>'Grossing Up'!$CD$27:$CR$27</c:f>
              <c:strCache>
                <c:ptCount val="1"/>
                <c:pt idx="0">
                  <c:v>Inf.Lineas-Pesimista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'Grossing Up'!$CF$81:$CF$90</c:f>
              <c:numCache>
                <c:formatCode>#,##0</c:formatCode>
                <c:ptCount val="10"/>
                <c:pt idx="0">
                  <c:v>5166.3996941908863</c:v>
                </c:pt>
                <c:pt idx="1">
                  <c:v>4706.8250452450002</c:v>
                </c:pt>
                <c:pt idx="2">
                  <c:v>3856.0080825522505</c:v>
                </c:pt>
                <c:pt idx="3">
                  <c:v>3103.7050757292086</c:v>
                </c:pt>
                <c:pt idx="4">
                  <c:v>2477.1022720855763</c:v>
                </c:pt>
                <c:pt idx="5">
                  <c:v>2031.5493697692873</c:v>
                </c:pt>
                <c:pt idx="6">
                  <c:v>1488.1045818697021</c:v>
                </c:pt>
                <c:pt idx="7">
                  <c:v>1156.6509750729865</c:v>
                </c:pt>
                <c:pt idx="8">
                  <c:v>590.89159630732047</c:v>
                </c:pt>
                <c:pt idx="9">
                  <c:v>374.39912209134673</c:v>
                </c:pt>
              </c:numCache>
            </c:numRef>
          </c:val>
        </c:ser>
        <c:ser>
          <c:idx val="5"/>
          <c:order val="5"/>
          <c:tx>
            <c:strRef>
              <c:f>'Grossing Up'!$CT$27:$DH$27</c:f>
              <c:strCache>
                <c:ptCount val="1"/>
                <c:pt idx="0">
                  <c:v>Inf.Lineas-Optimista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'Grossing Up'!$CV$81:$CV$90</c:f>
              <c:numCache>
                <c:formatCode>#,##0</c:formatCode>
                <c:ptCount val="10"/>
                <c:pt idx="0">
                  <c:v>3971.1260248250483</c:v>
                </c:pt>
                <c:pt idx="1">
                  <c:v>3155.8614300185618</c:v>
                </c:pt>
                <c:pt idx="2">
                  <c:v>2564.9559441368688</c:v>
                </c:pt>
                <c:pt idx="3">
                  <c:v>1729.8800702477574</c:v>
                </c:pt>
                <c:pt idx="4">
                  <c:v>1447.3315446912336</c:v>
                </c:pt>
                <c:pt idx="5">
                  <c:v>1124.3692988376174</c:v>
                </c:pt>
                <c:pt idx="6">
                  <c:v>877.83639221304838</c:v>
                </c:pt>
                <c:pt idx="7">
                  <c:v>691.52462964135339</c:v>
                </c:pt>
                <c:pt idx="8">
                  <c:v>352.09088243135147</c:v>
                </c:pt>
                <c:pt idx="9">
                  <c:v>191.59917355371908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90722576"/>
        <c:axId val="1990726928"/>
      </c:barChart>
      <c:catAx>
        <c:axId val="199072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0726928"/>
        <c:crosses val="autoZero"/>
        <c:auto val="1"/>
        <c:lblAlgn val="ctr"/>
        <c:lblOffset val="100"/>
        <c:noMultiLvlLbl val="0"/>
      </c:catAx>
      <c:valAx>
        <c:axId val="1990726928"/>
        <c:scaling>
          <c:orientation val="minMax"/>
          <c:max val="5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072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395052016961349"/>
          <c:y val="3.1027045532351926E-2"/>
          <c:w val="0.53231063924054023"/>
          <c:h val="5.5929476206778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28574</xdr:rowOff>
    </xdr:from>
    <xdr:to>
      <xdr:col>27</xdr:col>
      <xdr:colOff>333375</xdr:colOff>
      <xdr:row>24</xdr:row>
      <xdr:rowOff>19049</xdr:rowOff>
    </xdr:to>
    <xdr:sp macro="" textlink="">
      <xdr:nvSpPr>
        <xdr:cNvPr id="2" name="CuadroTexto 1"/>
        <xdr:cNvSpPr txBox="1"/>
      </xdr:nvSpPr>
      <xdr:spPr>
        <a:xfrm>
          <a:off x="0" y="28574"/>
          <a:ext cx="16792575" cy="4562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800" b="1" u="sng"/>
            <a:t>PROVISION</a:t>
          </a:r>
          <a:r>
            <a:rPr lang="es-ES" sz="1800" b="1" u="sng" baseline="0"/>
            <a:t> GROSSING UP</a:t>
          </a:r>
        </a:p>
        <a:p>
          <a:endParaRPr lang="es-ES" sz="1800" u="sng" baseline="0"/>
        </a:p>
        <a:p>
          <a:r>
            <a:rPr lang="es-ES" sz="1600" u="none"/>
            <a:t>El</a:t>
          </a:r>
          <a:r>
            <a:rPr lang="es-ES" sz="1600" u="none" baseline="0"/>
            <a:t> metodo Grossing Up basa la estimacion de la provision IBRN en funcion de  la proporcion de siniestros obtenida del primer año. Si suponemos que  la proporcion se mantiene constante</a:t>
          </a:r>
        </a:p>
        <a:p>
          <a:r>
            <a:rPr lang="es-ES" sz="1600" u="none" baseline="0"/>
            <a:t>a lo largo del tiempo , es posible proyectar los pagos.</a:t>
          </a:r>
        </a:p>
        <a:p>
          <a:endParaRPr lang="es-ES" sz="1600" u="none" baseline="0"/>
        </a:p>
        <a:p>
          <a:r>
            <a:rPr lang="es-ES" sz="1600" u="sng" baseline="0"/>
            <a:t>Hipotesis</a:t>
          </a:r>
        </a:p>
        <a:p>
          <a:endParaRPr lang="es-ES" sz="1600" u="none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600" b="1" u="none" baseline="0"/>
            <a:t>Enfoque media simple</a:t>
          </a:r>
          <a:r>
            <a:rPr lang="es-ES" sz="1600" u="none" baseline="0"/>
            <a:t>: </a:t>
          </a:r>
          <a:r>
            <a:rPr lang="es-ES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 factor de desarroll de la siniestralidad  es la media de todos los periodos.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600" b="1" u="none" baseline="0"/>
            <a:t>Enfoque Optimista</a:t>
          </a:r>
          <a:r>
            <a:rPr lang="es-ES" sz="1600" u="none" baseline="0"/>
            <a:t>: El factor de desarroll de la siniestralidad  es el mas bajo de todos los periodos.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600" u="none" baseline="0"/>
        </a:p>
        <a:p>
          <a:r>
            <a:rPr lang="es-ES" sz="1600" b="1" u="none" baseline="0"/>
            <a:t>Enfoque Pesimista</a:t>
          </a:r>
          <a:r>
            <a:rPr lang="es-ES" sz="1600" u="none" baseline="0"/>
            <a:t>: </a:t>
          </a:r>
          <a:r>
            <a:rPr lang="es-ES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 factor de desarroll de la siniestralidad  es el mas alto de todos los periodos.</a:t>
          </a:r>
        </a:p>
        <a:p>
          <a:endParaRPr lang="es-ES" sz="160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6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Enfoque de la Informacion Pasados</a:t>
          </a:r>
          <a:r>
            <a:rPr lang="es-ES" sz="16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El factor de desarroll de la siniestralidad  se puede ajustar en funcion de la informacion obtenida en el resto de años y no solo con el primero. Pudiendo aplicar de forma adiciona el resto de hipotesis.</a:t>
          </a:r>
          <a:endParaRPr lang="es-ES" sz="1600" i="0" u="none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190501</xdr:colOff>
      <xdr:row>2</xdr:row>
      <xdr:rowOff>114300</xdr:rowOff>
    </xdr:from>
    <xdr:to>
      <xdr:col>13</xdr:col>
      <xdr:colOff>771526</xdr:colOff>
      <xdr:row>23</xdr:row>
      <xdr:rowOff>114300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223837</xdr:colOff>
      <xdr:row>2</xdr:row>
      <xdr:rowOff>161925</xdr:rowOff>
    </xdr:from>
    <xdr:to>
      <xdr:col>20</xdr:col>
      <xdr:colOff>685800</xdr:colOff>
      <xdr:row>23</xdr:row>
      <xdr:rowOff>47625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219075</xdr:colOff>
      <xdr:row>2</xdr:row>
      <xdr:rowOff>76201</xdr:rowOff>
    </xdr:from>
    <xdr:to>
      <xdr:col>35</xdr:col>
      <xdr:colOff>704851</xdr:colOff>
      <xdr:row>24</xdr:row>
      <xdr:rowOff>142876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0" sqref="H30"/>
    </sheetView>
  </sheetViews>
  <sheetFormatPr baseColWidth="10" defaultColWidth="9.140625" defaultRowHeight="15" x14ac:dyDescent="0.25"/>
  <cols>
    <col min="1" max="16384" width="9.140625" style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02"/>
  <sheetViews>
    <sheetView tabSelected="1" topLeftCell="A16" workbookViewId="0">
      <selection activeCell="O64" sqref="O64"/>
    </sheetView>
  </sheetViews>
  <sheetFormatPr baseColWidth="10" defaultRowHeight="15" x14ac:dyDescent="0.25"/>
  <cols>
    <col min="1" max="1" width="11.42578125" style="1"/>
    <col min="2" max="2" width="16.85546875" style="1" bestFit="1" customWidth="1"/>
    <col min="3" max="3" width="17.7109375" style="1" bestFit="1" customWidth="1"/>
    <col min="4" max="4" width="20.140625" style="1" customWidth="1"/>
    <col min="5" max="8" width="11.42578125" style="1"/>
    <col min="9" max="9" width="15.140625" style="1" bestFit="1" customWidth="1"/>
    <col min="10" max="10" width="11.42578125" style="1"/>
    <col min="11" max="11" width="14.42578125" style="1" bestFit="1" customWidth="1"/>
    <col min="12" max="12" width="14.85546875" style="1" bestFit="1" customWidth="1"/>
    <col min="13" max="13" width="14.140625" style="1" bestFit="1" customWidth="1"/>
    <col min="14" max="14" width="15.140625" style="1" bestFit="1" customWidth="1"/>
    <col min="15" max="15" width="13.5703125" style="1" bestFit="1" customWidth="1"/>
    <col min="16" max="16" width="14.140625" style="1" bestFit="1" customWidth="1"/>
    <col min="17" max="17" width="13.5703125" style="1" bestFit="1" customWidth="1"/>
    <col min="18" max="18" width="11.42578125" style="1"/>
    <col min="19" max="20" width="12.42578125" style="1" bestFit="1" customWidth="1"/>
    <col min="21" max="21" width="11.42578125" style="4"/>
    <col min="22" max="22" width="22.7109375" style="2" bestFit="1" customWidth="1"/>
    <col min="23" max="23" width="11.42578125" style="2"/>
    <col min="24" max="24" width="14.42578125" style="2" bestFit="1" customWidth="1"/>
    <col min="25" max="25" width="14.85546875" style="2" bestFit="1" customWidth="1"/>
    <col min="26" max="26" width="14.140625" style="2" bestFit="1" customWidth="1"/>
    <col min="27" max="28" width="11.42578125" style="2"/>
    <col min="29" max="29" width="14.140625" style="2" bestFit="1" customWidth="1"/>
    <col min="30" max="31" width="12.42578125" style="2" bestFit="1" customWidth="1"/>
    <col min="32" max="32" width="11.42578125" style="2"/>
    <col min="33" max="33" width="12.42578125" style="2" bestFit="1" customWidth="1"/>
    <col min="34" max="34" width="11.42578125" style="2"/>
    <col min="35" max="35" width="12.85546875" style="2" customWidth="1"/>
    <col min="36" max="46" width="11.42578125" style="2"/>
    <col min="47" max="47" width="12.42578125" style="2" bestFit="1" customWidth="1"/>
    <col min="48" max="62" width="11.42578125" style="2"/>
    <col min="63" max="63" width="12.42578125" style="2" bestFit="1" customWidth="1"/>
    <col min="64" max="74" width="11.42578125" style="2"/>
    <col min="78" max="78" width="12.42578125" bestFit="1" customWidth="1"/>
    <col min="81" max="81" width="11.42578125" style="1"/>
    <col min="94" max="95" width="12.42578125" bestFit="1" customWidth="1"/>
    <col min="99" max="99" width="14.85546875" bestFit="1" customWidth="1"/>
  </cols>
  <sheetData>
    <row r="1" spans="2:74" s="1" customFormat="1" ht="15.75" thickBot="1" x14ac:dyDescent="0.3"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</row>
    <row r="2" spans="2:74" s="1" customFormat="1" ht="15.75" thickBot="1" x14ac:dyDescent="0.3">
      <c r="B2" s="161" t="s">
        <v>0</v>
      </c>
      <c r="C2" s="162"/>
      <c r="D2" s="162"/>
      <c r="E2" s="162"/>
      <c r="F2" s="163"/>
      <c r="H2" s="136" t="s">
        <v>1</v>
      </c>
      <c r="I2" s="137"/>
      <c r="J2" s="137"/>
      <c r="K2" s="137"/>
      <c r="L2" s="137"/>
      <c r="M2" s="137"/>
      <c r="N2" s="138"/>
      <c r="O2" s="136" t="s">
        <v>2</v>
      </c>
      <c r="P2" s="137"/>
      <c r="Q2" s="137"/>
      <c r="R2" s="137"/>
      <c r="S2" s="137"/>
      <c r="T2" s="137"/>
      <c r="U2" s="138"/>
      <c r="V2" s="139" t="s">
        <v>3</v>
      </c>
      <c r="W2" s="140"/>
      <c r="X2" s="140"/>
      <c r="Y2" s="140"/>
      <c r="Z2" s="140"/>
      <c r="AA2" s="140"/>
      <c r="AB2" s="140"/>
      <c r="AC2" s="140"/>
      <c r="AD2" s="140"/>
      <c r="AE2" s="140"/>
      <c r="AF2" s="140"/>
      <c r="AG2" s="140"/>
      <c r="AH2" s="140"/>
      <c r="AI2" s="140"/>
      <c r="AJ2" s="141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</row>
    <row r="3" spans="2:74" ht="15.75" thickBot="1" x14ac:dyDescent="0.3">
      <c r="B3" s="3"/>
      <c r="C3" s="4"/>
      <c r="D3" s="4"/>
      <c r="E3" s="4"/>
      <c r="F3" s="5"/>
      <c r="H3" s="3"/>
      <c r="I3" s="4"/>
      <c r="J3" s="4"/>
      <c r="K3" s="4"/>
      <c r="L3" s="4"/>
      <c r="M3" s="4"/>
      <c r="N3" s="5"/>
      <c r="O3" s="3"/>
      <c r="P3" s="4"/>
      <c r="Q3" s="4"/>
      <c r="R3" s="4"/>
      <c r="S3" s="4"/>
      <c r="T3" s="4"/>
      <c r="U3" s="5"/>
      <c r="V3" s="3"/>
      <c r="AJ3" s="6"/>
    </row>
    <row r="4" spans="2:74" ht="15.75" thickBot="1" x14ac:dyDescent="0.3">
      <c r="B4" s="3"/>
      <c r="C4" s="142" t="s">
        <v>4</v>
      </c>
      <c r="D4" s="159" t="s">
        <v>35</v>
      </c>
      <c r="E4" s="4"/>
      <c r="F4" s="5"/>
      <c r="H4" s="3"/>
      <c r="I4" s="4"/>
      <c r="J4" s="4"/>
      <c r="K4" s="4"/>
      <c r="L4" s="4"/>
      <c r="M4" s="4"/>
      <c r="N4" s="5"/>
      <c r="O4" s="3"/>
      <c r="P4" s="4"/>
      <c r="Q4" s="4"/>
      <c r="R4" s="4"/>
      <c r="S4" s="4"/>
      <c r="T4" s="4"/>
      <c r="U4" s="5"/>
      <c r="V4" s="3"/>
      <c r="AJ4" s="6"/>
    </row>
    <row r="5" spans="2:74" ht="15.75" thickBot="1" x14ac:dyDescent="0.3">
      <c r="B5" s="3"/>
      <c r="C5" s="4"/>
      <c r="D5" s="4"/>
      <c r="E5" s="4"/>
      <c r="F5" s="5"/>
      <c r="H5" s="3"/>
      <c r="I5" s="4"/>
      <c r="J5" s="4"/>
      <c r="K5" s="4"/>
      <c r="L5" s="4"/>
      <c r="M5" s="4"/>
      <c r="N5" s="5"/>
      <c r="O5" s="3"/>
      <c r="P5" s="4"/>
      <c r="Q5" s="4"/>
      <c r="R5" s="4"/>
      <c r="S5" s="4"/>
      <c r="T5" s="4"/>
      <c r="U5" s="5"/>
      <c r="V5" s="3"/>
      <c r="AJ5" s="6"/>
    </row>
    <row r="6" spans="2:74" ht="15.75" thickBot="1" x14ac:dyDescent="0.3">
      <c r="B6" s="3"/>
      <c r="C6" s="142" t="s">
        <v>6</v>
      </c>
      <c r="D6" s="160">
        <f>O62</f>
        <v>46434.52155335417</v>
      </c>
      <c r="E6" s="4"/>
      <c r="F6" s="5"/>
      <c r="H6" s="3"/>
      <c r="I6" s="4"/>
      <c r="J6" s="4"/>
      <c r="K6" s="4"/>
      <c r="L6" s="4"/>
      <c r="M6" s="4"/>
      <c r="N6" s="5"/>
      <c r="O6" s="3"/>
      <c r="P6" s="4"/>
      <c r="Q6" s="4"/>
      <c r="R6" s="4"/>
      <c r="S6" s="4"/>
      <c r="T6" s="4"/>
      <c r="U6" s="5"/>
      <c r="V6" s="3"/>
      <c r="AJ6" s="6"/>
    </row>
    <row r="7" spans="2:74" ht="15.75" thickBot="1" x14ac:dyDescent="0.3">
      <c r="B7" s="3"/>
      <c r="C7" s="142" t="s">
        <v>7</v>
      </c>
      <c r="D7" s="160">
        <f>O63</f>
        <v>29089</v>
      </c>
      <c r="E7" s="4"/>
      <c r="F7" s="5"/>
      <c r="H7" s="3"/>
      <c r="I7" s="4"/>
      <c r="J7" s="4"/>
      <c r="K7" s="4"/>
      <c r="L7" s="4"/>
      <c r="M7" s="4"/>
      <c r="N7" s="5"/>
      <c r="O7" s="3"/>
      <c r="P7" s="4"/>
      <c r="Q7" s="4"/>
      <c r="R7" s="4"/>
      <c r="S7" s="4"/>
      <c r="T7" s="4"/>
      <c r="U7" s="5"/>
      <c r="V7" s="3"/>
      <c r="AJ7" s="6"/>
    </row>
    <row r="8" spans="2:74" ht="15.75" thickBot="1" x14ac:dyDescent="0.3">
      <c r="B8" s="3"/>
      <c r="C8" s="142" t="s">
        <v>8</v>
      </c>
      <c r="D8" s="160">
        <f>D6-D7</f>
        <v>17345.52155335417</v>
      </c>
      <c r="E8" s="4"/>
      <c r="F8" s="5"/>
      <c r="H8" s="3"/>
      <c r="I8" s="4"/>
      <c r="J8" s="4"/>
      <c r="K8" s="4"/>
      <c r="L8" s="4"/>
      <c r="M8" s="4"/>
      <c r="N8" s="5"/>
      <c r="O8" s="3"/>
      <c r="P8" s="4"/>
      <c r="Q8" s="4"/>
      <c r="R8" s="4"/>
      <c r="S8" s="4"/>
      <c r="T8" s="4"/>
      <c r="U8" s="5"/>
      <c r="V8" s="3"/>
      <c r="AJ8" s="6"/>
    </row>
    <row r="9" spans="2:74" ht="15.75" thickBot="1" x14ac:dyDescent="0.3">
      <c r="B9" s="9"/>
      <c r="C9" s="10"/>
      <c r="D9" s="10"/>
      <c r="E9" s="10"/>
      <c r="F9" s="11"/>
      <c r="H9" s="3"/>
      <c r="I9" s="4"/>
      <c r="J9" s="4"/>
      <c r="K9" s="4"/>
      <c r="L9" s="4"/>
      <c r="M9" s="4"/>
      <c r="N9" s="5"/>
      <c r="O9" s="3"/>
      <c r="P9" s="4"/>
      <c r="Q9" s="4"/>
      <c r="R9" s="4"/>
      <c r="S9" s="4"/>
      <c r="T9" s="4"/>
      <c r="U9" s="5"/>
      <c r="V9" s="3"/>
      <c r="AJ9" s="6"/>
    </row>
    <row r="10" spans="2:74" ht="15.75" thickBot="1" x14ac:dyDescent="0.3">
      <c r="B10" s="164" t="s">
        <v>9</v>
      </c>
      <c r="C10" s="165"/>
      <c r="D10" s="165"/>
      <c r="E10" s="165"/>
      <c r="F10" s="166"/>
      <c r="H10" s="3"/>
      <c r="I10" s="4"/>
      <c r="J10" s="4"/>
      <c r="K10" s="4"/>
      <c r="L10" s="4"/>
      <c r="M10" s="4"/>
      <c r="N10" s="5"/>
      <c r="O10" s="3"/>
      <c r="P10" s="4"/>
      <c r="Q10" s="4"/>
      <c r="R10" s="4"/>
      <c r="S10" s="4"/>
      <c r="T10" s="4"/>
      <c r="U10" s="5"/>
      <c r="V10" s="3"/>
      <c r="AJ10" s="6"/>
    </row>
    <row r="11" spans="2:74" ht="15.75" thickBot="1" x14ac:dyDescent="0.3">
      <c r="B11" s="155" t="s">
        <v>10</v>
      </c>
      <c r="C11" s="156" t="s">
        <v>39</v>
      </c>
      <c r="D11" s="155" t="s">
        <v>11</v>
      </c>
      <c r="E11" s="157" t="s">
        <v>12</v>
      </c>
      <c r="F11" s="157" t="s">
        <v>13</v>
      </c>
      <c r="H11" s="3"/>
      <c r="I11" s="4"/>
      <c r="J11" s="4"/>
      <c r="K11" s="4"/>
      <c r="L11" s="4"/>
      <c r="M11" s="4"/>
      <c r="N11" s="5"/>
      <c r="O11" s="3"/>
      <c r="P11" s="4"/>
      <c r="Q11" s="4"/>
      <c r="R11" s="4"/>
      <c r="S11" s="4"/>
      <c r="T11" s="4"/>
      <c r="U11" s="5"/>
      <c r="V11" s="3"/>
      <c r="AJ11" s="6"/>
    </row>
    <row r="12" spans="2:74" x14ac:dyDescent="0.25">
      <c r="B12" s="143">
        <v>1</v>
      </c>
      <c r="C12" s="144">
        <f>M64</f>
        <v>199</v>
      </c>
      <c r="D12" s="145">
        <f>(E78-D78)+(F77-E77)+(G76-F76)+(H75-G75)+(I74-H74)+(J73-I73)+(K72-J72)+(L71-K71)+(M70-L70)+(N69-M69)</f>
        <v>3992.1373021694567</v>
      </c>
      <c r="E12" s="146">
        <v>1.2500000000000001E-2</v>
      </c>
      <c r="F12" s="147">
        <f t="shared" ref="F12:F21" si="0">D12/((1+E12)^B12)</f>
        <v>3942.8516564636611</v>
      </c>
      <c r="H12" s="3"/>
      <c r="I12" s="4"/>
      <c r="J12" s="4"/>
      <c r="K12" s="4"/>
      <c r="L12" s="4"/>
      <c r="M12" s="4"/>
      <c r="N12" s="5"/>
      <c r="O12" s="3"/>
      <c r="P12" s="4"/>
      <c r="Q12" s="4"/>
      <c r="R12" s="4"/>
      <c r="S12" s="4"/>
      <c r="T12" s="4"/>
      <c r="U12" s="5"/>
      <c r="V12" s="3"/>
      <c r="AJ12" s="6"/>
    </row>
    <row r="13" spans="2:74" x14ac:dyDescent="0.25">
      <c r="B13" s="148">
        <v>2</v>
      </c>
      <c r="C13" s="144">
        <f>L64</f>
        <v>437.36460412508313</v>
      </c>
      <c r="D13" s="149">
        <f>(F78-E78)+(G77-F77)+(H76-G76)+(I75-H75)+(J74-I74)+(K73-J73)+(L72-K72)+(M71-L71)+(N70-M70)</f>
        <v>3414.3130822042381</v>
      </c>
      <c r="E13" s="150">
        <v>1.37E-2</v>
      </c>
      <c r="F13" s="151">
        <f t="shared" si="0"/>
        <v>3322.6488750602275</v>
      </c>
      <c r="H13" s="3"/>
      <c r="I13" s="4"/>
      <c r="J13" s="4"/>
      <c r="K13" s="4"/>
      <c r="L13" s="4"/>
      <c r="M13" s="4"/>
      <c r="N13" s="5"/>
      <c r="O13" s="3"/>
      <c r="P13" s="4"/>
      <c r="Q13" s="4"/>
      <c r="R13" s="4"/>
      <c r="S13" s="4"/>
      <c r="T13" s="4"/>
      <c r="U13" s="5"/>
      <c r="V13" s="3"/>
      <c r="AJ13" s="6"/>
    </row>
    <row r="14" spans="2:74" x14ac:dyDescent="0.25">
      <c r="B14" s="148">
        <v>3</v>
      </c>
      <c r="C14" s="144">
        <f>K64</f>
        <v>743.22134102379277</v>
      </c>
      <c r="D14" s="149">
        <f>(G78-F78)+(H77-G77)+(I76-H76)+(J75-I75)+(K74-J74)+(L73-K73)+(M72-L72)+(N71-M71)</f>
        <v>2770.4758461275464</v>
      </c>
      <c r="E14" s="150">
        <v>1.4999999999999999E-2</v>
      </c>
      <c r="F14" s="151">
        <f t="shared" si="0"/>
        <v>2649.453132400818</v>
      </c>
      <c r="H14" s="3"/>
      <c r="I14" s="4"/>
      <c r="J14" s="4"/>
      <c r="K14" s="4"/>
      <c r="L14" s="4"/>
      <c r="M14" s="4"/>
      <c r="N14" s="5"/>
      <c r="O14" s="3"/>
      <c r="P14" s="4"/>
      <c r="Q14" s="4"/>
      <c r="R14" s="4"/>
      <c r="S14" s="4"/>
      <c r="T14" s="4"/>
      <c r="U14" s="5"/>
      <c r="V14" s="3"/>
      <c r="AJ14" s="6"/>
    </row>
    <row r="15" spans="2:74" x14ac:dyDescent="0.25">
      <c r="B15" s="148">
        <v>4</v>
      </c>
      <c r="C15" s="144">
        <f>J64</f>
        <v>931.66972477064246</v>
      </c>
      <c r="D15" s="149">
        <f>(H78-G78)+(I77-H77)+(J76-I76)+(K75-J75)+(L74-K74)+(M73-L73)+(N72-M72)</f>
        <v>2175.1233120338484</v>
      </c>
      <c r="E15" s="150">
        <v>2.2499999999999999E-2</v>
      </c>
      <c r="F15" s="151">
        <f t="shared" si="0"/>
        <v>1989.897087116369</v>
      </c>
      <c r="H15" s="3"/>
      <c r="I15" s="4"/>
      <c r="J15" s="4"/>
      <c r="K15" s="4"/>
      <c r="L15" s="4"/>
      <c r="M15" s="4"/>
      <c r="N15" s="5"/>
      <c r="O15" s="3"/>
      <c r="P15" s="4"/>
      <c r="Q15" s="4"/>
      <c r="R15" s="4"/>
      <c r="S15" s="4"/>
      <c r="T15" s="4"/>
      <c r="U15" s="5"/>
      <c r="V15" s="3"/>
      <c r="AJ15" s="6"/>
    </row>
    <row r="16" spans="2:74" x14ac:dyDescent="0.25">
      <c r="B16" s="148">
        <v>5</v>
      </c>
      <c r="C16" s="144">
        <f>I64</f>
        <v>1004.5583570557137</v>
      </c>
      <c r="D16" s="149">
        <f>(I78-H78)+(J77-I77)+(K76-J76)+(L75-K75)+(M74-L74)+(N73-M73)</f>
        <v>1648.2369705530491</v>
      </c>
      <c r="E16" s="150">
        <v>2.4900000000000002E-2</v>
      </c>
      <c r="F16" s="151">
        <f t="shared" si="0"/>
        <v>1457.5121562448942</v>
      </c>
      <c r="H16" s="3"/>
      <c r="I16" s="4"/>
      <c r="J16" s="4"/>
      <c r="K16" s="4"/>
      <c r="L16" s="4"/>
      <c r="M16" s="4"/>
      <c r="N16" s="5"/>
      <c r="O16" s="3"/>
      <c r="P16" s="4"/>
      <c r="Q16" s="4"/>
      <c r="R16" s="4"/>
      <c r="S16" s="4"/>
      <c r="T16" s="4"/>
      <c r="U16" s="5"/>
      <c r="V16" s="3"/>
      <c r="AJ16" s="6"/>
    </row>
    <row r="17" spans="2:112" x14ac:dyDescent="0.25">
      <c r="B17" s="148">
        <v>6</v>
      </c>
      <c r="C17" s="144">
        <f>H64</f>
        <v>1780.3687374749497</v>
      </c>
      <c r="D17" s="149">
        <f>(J78-I78)+(K77-J77)+(L76-K76)+(M75-L75)+(N74-M74)</f>
        <v>1174.1234989677391</v>
      </c>
      <c r="E17" s="150">
        <v>3.15E-2</v>
      </c>
      <c r="F17" s="151">
        <f t="shared" si="0"/>
        <v>974.76154193672846</v>
      </c>
      <c r="H17" s="3"/>
      <c r="I17" s="4"/>
      <c r="J17" s="4"/>
      <c r="K17" s="4"/>
      <c r="L17" s="4"/>
      <c r="M17" s="4"/>
      <c r="N17" s="5"/>
      <c r="O17" s="3"/>
      <c r="P17" s="4"/>
      <c r="Q17" s="4"/>
      <c r="R17" s="4"/>
      <c r="S17" s="4"/>
      <c r="T17" s="4"/>
      <c r="U17" s="5"/>
      <c r="V17" s="3"/>
      <c r="AJ17" s="6"/>
    </row>
    <row r="18" spans="2:112" s="1" customFormat="1" x14ac:dyDescent="0.25">
      <c r="B18" s="148">
        <v>7</v>
      </c>
      <c r="C18" s="144">
        <f>G64</f>
        <v>2725.651515151515</v>
      </c>
      <c r="D18" s="149">
        <f>(K78-J78)+(L77-K77)+(M76-L76)+(N75-M75)</f>
        <v>935.89685567186734</v>
      </c>
      <c r="E18" s="150">
        <v>3.6699999999999997E-2</v>
      </c>
      <c r="F18" s="151">
        <f t="shared" si="0"/>
        <v>727.20406591886194</v>
      </c>
      <c r="H18" s="3"/>
      <c r="I18" s="4"/>
      <c r="J18" s="4"/>
      <c r="K18" s="4"/>
      <c r="L18" s="4"/>
      <c r="M18" s="4"/>
      <c r="N18" s="5"/>
      <c r="O18" s="3"/>
      <c r="P18" s="4"/>
      <c r="Q18" s="4"/>
      <c r="R18" s="4"/>
      <c r="S18" s="4"/>
      <c r="T18" s="4"/>
      <c r="U18" s="5"/>
      <c r="V18" s="3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6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</row>
    <row r="19" spans="2:112" s="1" customFormat="1" x14ac:dyDescent="0.25">
      <c r="B19" s="148">
        <v>8</v>
      </c>
      <c r="C19" s="144">
        <f>F64</f>
        <v>3473.3196384552175</v>
      </c>
      <c r="D19" s="149">
        <f>(L78-K78)+(M77-L77)+(N76-M76)</f>
        <v>691.52462964135339</v>
      </c>
      <c r="E19" s="150">
        <v>3.9E-2</v>
      </c>
      <c r="F19" s="151">
        <f t="shared" si="0"/>
        <v>509.19399379388824</v>
      </c>
      <c r="H19" s="3"/>
      <c r="I19" s="4"/>
      <c r="J19" s="4"/>
      <c r="K19" s="4"/>
      <c r="L19" s="4"/>
      <c r="M19" s="4"/>
      <c r="N19" s="5"/>
      <c r="O19" s="3"/>
      <c r="P19" s="4"/>
      <c r="Q19" s="4"/>
      <c r="R19" s="4"/>
      <c r="S19" s="4"/>
      <c r="T19" s="4"/>
      <c r="U19" s="5"/>
      <c r="V19" s="3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6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</row>
    <row r="20" spans="2:112" x14ac:dyDescent="0.25">
      <c r="B20" s="148">
        <v>9</v>
      </c>
      <c r="C20" s="144">
        <f>E64</f>
        <v>3086.8387096774195</v>
      </c>
      <c r="D20" s="149">
        <f>(M78-L78)+(N77-M77)</f>
        <v>352.09088243135147</v>
      </c>
      <c r="E20" s="150">
        <v>3.95E-2</v>
      </c>
      <c r="F20" s="151">
        <f t="shared" si="0"/>
        <v>248.44733119098069</v>
      </c>
      <c r="H20" s="3"/>
      <c r="I20" s="4"/>
      <c r="J20" s="4"/>
      <c r="K20" s="4"/>
      <c r="L20" s="4"/>
      <c r="M20" s="4"/>
      <c r="N20" s="5"/>
      <c r="O20" s="3"/>
      <c r="P20" s="4"/>
      <c r="Q20" s="4"/>
      <c r="R20" s="4"/>
      <c r="S20" s="4"/>
      <c r="T20" s="4"/>
      <c r="U20" s="5"/>
      <c r="V20" s="3"/>
      <c r="AJ20" s="6"/>
    </row>
    <row r="21" spans="2:112" ht="15.75" thickBot="1" x14ac:dyDescent="0.3">
      <c r="B21" s="152">
        <v>10</v>
      </c>
      <c r="C21" s="144">
        <f>D64</f>
        <v>2963.5289256198348</v>
      </c>
      <c r="D21" s="153">
        <f>N78-M78</f>
        <v>191.59917355371908</v>
      </c>
      <c r="E21" s="150">
        <v>4.0500000000000001E-2</v>
      </c>
      <c r="F21" s="154">
        <f t="shared" si="0"/>
        <v>128.81688291566539</v>
      </c>
      <c r="H21" s="3"/>
      <c r="I21" s="4"/>
      <c r="J21" s="4"/>
      <c r="K21" s="4"/>
      <c r="L21" s="4"/>
      <c r="M21" s="4"/>
      <c r="N21" s="5"/>
      <c r="O21" s="3"/>
      <c r="P21" s="4"/>
      <c r="Q21" s="4"/>
      <c r="R21" s="4"/>
      <c r="S21" s="4"/>
      <c r="T21" s="4"/>
      <c r="U21" s="5"/>
      <c r="V21" s="3"/>
      <c r="AJ21" s="6"/>
    </row>
    <row r="22" spans="2:112" ht="15.75" thickBot="1" x14ac:dyDescent="0.3">
      <c r="B22" s="158" t="s">
        <v>14</v>
      </c>
      <c r="C22" s="186">
        <f>SUM(D12:D21)</f>
        <v>17345.52155335417</v>
      </c>
      <c r="D22" s="187"/>
      <c r="E22" s="188"/>
      <c r="F22" s="189">
        <f>SUM(F12:F21)</f>
        <v>15950.786723042096</v>
      </c>
      <c r="H22" s="3"/>
      <c r="I22" s="4"/>
      <c r="J22" s="4"/>
      <c r="K22" s="4"/>
      <c r="L22" s="4"/>
      <c r="M22" s="4"/>
      <c r="N22" s="5"/>
      <c r="O22" s="3"/>
      <c r="P22" s="4"/>
      <c r="Q22" s="4"/>
      <c r="R22" s="4"/>
      <c r="S22" s="4"/>
      <c r="T22" s="4"/>
      <c r="U22" s="5"/>
      <c r="V22" s="3"/>
      <c r="AJ22" s="6"/>
    </row>
    <row r="23" spans="2:112" x14ac:dyDescent="0.25">
      <c r="H23" s="3"/>
      <c r="I23" s="4"/>
      <c r="J23" s="4"/>
      <c r="K23" s="4"/>
      <c r="L23" s="4"/>
      <c r="M23" s="4"/>
      <c r="N23" s="5"/>
      <c r="O23" s="3"/>
      <c r="P23" s="4"/>
      <c r="Q23" s="4"/>
      <c r="R23" s="4"/>
      <c r="S23" s="4"/>
      <c r="T23" s="4"/>
      <c r="U23" s="5"/>
      <c r="V23" s="3"/>
      <c r="AJ23" s="6"/>
    </row>
    <row r="24" spans="2:112" ht="15.75" thickBot="1" x14ac:dyDescent="0.3">
      <c r="H24" s="9"/>
      <c r="I24" s="10"/>
      <c r="J24" s="10"/>
      <c r="K24" s="10"/>
      <c r="L24" s="10"/>
      <c r="M24" s="10"/>
      <c r="N24" s="11"/>
      <c r="O24" s="9"/>
      <c r="P24" s="10"/>
      <c r="Q24" s="10"/>
      <c r="R24" s="10"/>
      <c r="S24" s="10"/>
      <c r="T24" s="10"/>
      <c r="U24" s="11"/>
      <c r="V24" s="3"/>
      <c r="AJ24" s="6"/>
    </row>
    <row r="25" spans="2:112" ht="15.75" thickBot="1" x14ac:dyDescent="0.3">
      <c r="U25" s="1"/>
      <c r="V25" s="9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9"/>
    </row>
    <row r="26" spans="2:112" ht="15.75" thickBot="1" x14ac:dyDescent="0.3"/>
    <row r="27" spans="2:112" ht="15.75" thickBot="1" x14ac:dyDescent="0.3">
      <c r="B27" s="167" t="s">
        <v>15</v>
      </c>
      <c r="C27" s="168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168"/>
      <c r="O27" s="173"/>
      <c r="P27" s="174"/>
      <c r="R27" s="167" t="s">
        <v>16</v>
      </c>
      <c r="S27" s="168"/>
      <c r="T27" s="168"/>
      <c r="U27" s="168"/>
      <c r="V27" s="168"/>
      <c r="W27" s="168"/>
      <c r="X27" s="168"/>
      <c r="Y27" s="168"/>
      <c r="Z27" s="168"/>
      <c r="AA27" s="168"/>
      <c r="AB27" s="168"/>
      <c r="AC27" s="168"/>
      <c r="AD27" s="168"/>
      <c r="AE27" s="173"/>
      <c r="AF27" s="174"/>
      <c r="AH27" s="167" t="s">
        <v>17</v>
      </c>
      <c r="AI27" s="168"/>
      <c r="AJ27" s="168"/>
      <c r="AK27" s="168"/>
      <c r="AL27" s="168"/>
      <c r="AM27" s="168"/>
      <c r="AN27" s="168"/>
      <c r="AO27" s="168"/>
      <c r="AP27" s="168"/>
      <c r="AQ27" s="168"/>
      <c r="AR27" s="168"/>
      <c r="AS27" s="168"/>
      <c r="AT27" s="168"/>
      <c r="AU27" s="173"/>
      <c r="AV27" s="174"/>
      <c r="AX27" s="167" t="s">
        <v>18</v>
      </c>
      <c r="AY27" s="168"/>
      <c r="AZ27" s="168"/>
      <c r="BA27" s="168"/>
      <c r="BB27" s="168"/>
      <c r="BC27" s="168"/>
      <c r="BD27" s="168"/>
      <c r="BE27" s="168"/>
      <c r="BF27" s="168"/>
      <c r="BG27" s="168"/>
      <c r="BH27" s="168"/>
      <c r="BI27" s="168"/>
      <c r="BJ27" s="168"/>
      <c r="BK27" s="173"/>
      <c r="BL27" s="174"/>
      <c r="BN27" s="167" t="s">
        <v>19</v>
      </c>
      <c r="BO27" s="168"/>
      <c r="BP27" s="168"/>
      <c r="BQ27" s="168"/>
      <c r="BR27" s="168"/>
      <c r="BS27" s="168"/>
      <c r="BT27" s="168"/>
      <c r="BU27" s="168"/>
      <c r="BV27" s="168"/>
      <c r="BW27" s="168"/>
      <c r="BX27" s="168"/>
      <c r="BY27" s="168"/>
      <c r="BZ27" s="168"/>
      <c r="CA27" s="168"/>
      <c r="CB27" s="169"/>
      <c r="CD27" s="167" t="s">
        <v>20</v>
      </c>
      <c r="CE27" s="168"/>
      <c r="CF27" s="168"/>
      <c r="CG27" s="168"/>
      <c r="CH27" s="168"/>
      <c r="CI27" s="168"/>
      <c r="CJ27" s="168"/>
      <c r="CK27" s="168"/>
      <c r="CL27" s="168"/>
      <c r="CM27" s="168"/>
      <c r="CN27" s="168"/>
      <c r="CO27" s="168"/>
      <c r="CP27" s="168"/>
      <c r="CQ27" s="168"/>
      <c r="CR27" s="169"/>
      <c r="CT27" s="167" t="s">
        <v>21</v>
      </c>
      <c r="CU27" s="168"/>
      <c r="CV27" s="168"/>
      <c r="CW27" s="168"/>
      <c r="CX27" s="168"/>
      <c r="CY27" s="168"/>
      <c r="CZ27" s="168"/>
      <c r="DA27" s="168"/>
      <c r="DB27" s="168"/>
      <c r="DC27" s="168"/>
      <c r="DD27" s="168"/>
      <c r="DE27" s="168"/>
      <c r="DF27" s="168"/>
      <c r="DG27" s="168"/>
      <c r="DH27" s="169"/>
    </row>
    <row r="28" spans="2:112" x14ac:dyDescent="0.25"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5"/>
      <c r="R28" s="3"/>
      <c r="S28" s="4"/>
      <c r="T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5"/>
      <c r="AH28" s="3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5"/>
      <c r="AX28" s="3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5"/>
      <c r="BN28" s="3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5"/>
      <c r="CD28" s="3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5"/>
      <c r="CT28" s="3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5"/>
    </row>
    <row r="29" spans="2:112" ht="15.75" thickBot="1" x14ac:dyDescent="0.3"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5"/>
      <c r="R29" s="3"/>
      <c r="S29" s="4"/>
      <c r="T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5"/>
      <c r="AH29" s="3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5"/>
      <c r="AX29" s="3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5"/>
      <c r="BN29" s="3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5"/>
      <c r="CD29" s="3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5"/>
      <c r="CT29" s="3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5"/>
    </row>
    <row r="30" spans="2:112" ht="16.5" thickBot="1" x14ac:dyDescent="0.3">
      <c r="B30" s="3"/>
      <c r="C30" s="170" t="s">
        <v>22</v>
      </c>
      <c r="D30" s="171"/>
      <c r="E30" s="171"/>
      <c r="F30" s="171"/>
      <c r="G30" s="171"/>
      <c r="H30" s="171"/>
      <c r="I30" s="171"/>
      <c r="J30" s="171"/>
      <c r="K30" s="171"/>
      <c r="L30" s="171"/>
      <c r="M30" s="171"/>
      <c r="N30" s="172"/>
      <c r="O30" s="4"/>
      <c r="P30" s="5"/>
      <c r="R30" s="3"/>
      <c r="S30" s="170" t="s">
        <v>22</v>
      </c>
      <c r="T30" s="171"/>
      <c r="U30" s="171"/>
      <c r="V30" s="171"/>
      <c r="W30" s="171"/>
      <c r="X30" s="171"/>
      <c r="Y30" s="171"/>
      <c r="Z30" s="171"/>
      <c r="AA30" s="171"/>
      <c r="AB30" s="171"/>
      <c r="AC30" s="171"/>
      <c r="AD30" s="172"/>
      <c r="AE30" s="4"/>
      <c r="AF30" s="5"/>
      <c r="AH30" s="3"/>
      <c r="AI30" s="170" t="s">
        <v>22</v>
      </c>
      <c r="AJ30" s="171"/>
      <c r="AK30" s="171"/>
      <c r="AL30" s="171"/>
      <c r="AM30" s="171"/>
      <c r="AN30" s="171"/>
      <c r="AO30" s="171"/>
      <c r="AP30" s="171"/>
      <c r="AQ30" s="171"/>
      <c r="AR30" s="171"/>
      <c r="AS30" s="171"/>
      <c r="AT30" s="172"/>
      <c r="AU30" s="4"/>
      <c r="AV30" s="5"/>
      <c r="AX30" s="3"/>
      <c r="AY30" s="170" t="s">
        <v>22</v>
      </c>
      <c r="AZ30" s="171"/>
      <c r="BA30" s="171"/>
      <c r="BB30" s="171"/>
      <c r="BC30" s="171"/>
      <c r="BD30" s="171"/>
      <c r="BE30" s="171"/>
      <c r="BF30" s="171"/>
      <c r="BG30" s="171"/>
      <c r="BH30" s="171"/>
      <c r="BI30" s="171"/>
      <c r="BJ30" s="172"/>
      <c r="BK30" s="4"/>
      <c r="BL30" s="5"/>
      <c r="BN30" s="3"/>
      <c r="BO30" s="170" t="s">
        <v>22</v>
      </c>
      <c r="BP30" s="171"/>
      <c r="BQ30" s="171"/>
      <c r="BR30" s="171"/>
      <c r="BS30" s="171"/>
      <c r="BT30" s="171"/>
      <c r="BU30" s="171"/>
      <c r="BV30" s="171"/>
      <c r="BW30" s="171"/>
      <c r="BX30" s="171"/>
      <c r="BY30" s="171"/>
      <c r="BZ30" s="172"/>
      <c r="CA30" s="4"/>
      <c r="CB30" s="5"/>
      <c r="CD30" s="3"/>
      <c r="CE30" s="170" t="s">
        <v>22</v>
      </c>
      <c r="CF30" s="171"/>
      <c r="CG30" s="171"/>
      <c r="CH30" s="171"/>
      <c r="CI30" s="171"/>
      <c r="CJ30" s="171"/>
      <c r="CK30" s="171"/>
      <c r="CL30" s="171"/>
      <c r="CM30" s="171"/>
      <c r="CN30" s="171"/>
      <c r="CO30" s="171"/>
      <c r="CP30" s="172"/>
      <c r="CQ30" s="4"/>
      <c r="CR30" s="5"/>
      <c r="CT30" s="3"/>
      <c r="CU30" s="170" t="s">
        <v>22</v>
      </c>
      <c r="CV30" s="171"/>
      <c r="CW30" s="171"/>
      <c r="CX30" s="171"/>
      <c r="CY30" s="171"/>
      <c r="CZ30" s="171"/>
      <c r="DA30" s="171"/>
      <c r="DB30" s="171"/>
      <c r="DC30" s="171"/>
      <c r="DD30" s="171"/>
      <c r="DE30" s="171"/>
      <c r="DF30" s="172"/>
      <c r="DG30" s="4"/>
      <c r="DH30" s="5"/>
    </row>
    <row r="31" spans="2:112" ht="15.75" thickBot="1" x14ac:dyDescent="0.3">
      <c r="B31" s="3"/>
      <c r="C31" s="30" t="s">
        <v>23</v>
      </c>
      <c r="D31" s="31">
        <v>0</v>
      </c>
      <c r="E31" s="32">
        <v>1</v>
      </c>
      <c r="F31" s="32">
        <v>2</v>
      </c>
      <c r="G31" s="32">
        <v>3</v>
      </c>
      <c r="H31" s="32">
        <v>4</v>
      </c>
      <c r="I31" s="32">
        <v>5</v>
      </c>
      <c r="J31" s="32">
        <v>6</v>
      </c>
      <c r="K31" s="32">
        <v>7</v>
      </c>
      <c r="L31" s="32">
        <v>8</v>
      </c>
      <c r="M31" s="32">
        <v>9</v>
      </c>
      <c r="N31" s="33" t="s">
        <v>24</v>
      </c>
      <c r="O31" s="4"/>
      <c r="P31" s="5"/>
      <c r="R31" s="3"/>
      <c r="S31" s="30" t="s">
        <v>23</v>
      </c>
      <c r="T31" s="31">
        <v>0</v>
      </c>
      <c r="U31" s="32">
        <v>1</v>
      </c>
      <c r="V31" s="32">
        <v>2</v>
      </c>
      <c r="W31" s="32">
        <v>3</v>
      </c>
      <c r="X31" s="32">
        <v>4</v>
      </c>
      <c r="Y31" s="32">
        <v>5</v>
      </c>
      <c r="Z31" s="32">
        <v>6</v>
      </c>
      <c r="AA31" s="32">
        <v>7</v>
      </c>
      <c r="AB31" s="32">
        <v>8</v>
      </c>
      <c r="AC31" s="32">
        <v>9</v>
      </c>
      <c r="AD31" s="33" t="s">
        <v>24</v>
      </c>
      <c r="AE31" s="4"/>
      <c r="AF31" s="5"/>
      <c r="AH31" s="3"/>
      <c r="AI31" s="30" t="s">
        <v>23</v>
      </c>
      <c r="AJ31" s="31">
        <v>0</v>
      </c>
      <c r="AK31" s="32">
        <v>1</v>
      </c>
      <c r="AL31" s="32">
        <v>2</v>
      </c>
      <c r="AM31" s="32">
        <v>3</v>
      </c>
      <c r="AN31" s="32">
        <v>4</v>
      </c>
      <c r="AO31" s="32">
        <v>5</v>
      </c>
      <c r="AP31" s="32">
        <v>6</v>
      </c>
      <c r="AQ31" s="32">
        <v>7</v>
      </c>
      <c r="AR31" s="32">
        <v>8</v>
      </c>
      <c r="AS31" s="32">
        <v>9</v>
      </c>
      <c r="AT31" s="33" t="s">
        <v>24</v>
      </c>
      <c r="AU31" s="4"/>
      <c r="AV31" s="5"/>
      <c r="AX31" s="3"/>
      <c r="AY31" s="30" t="s">
        <v>23</v>
      </c>
      <c r="AZ31" s="31">
        <v>0</v>
      </c>
      <c r="BA31" s="32">
        <v>1</v>
      </c>
      <c r="BB31" s="32">
        <v>2</v>
      </c>
      <c r="BC31" s="32">
        <v>3</v>
      </c>
      <c r="BD31" s="32">
        <v>4</v>
      </c>
      <c r="BE31" s="32">
        <v>5</v>
      </c>
      <c r="BF31" s="32">
        <v>6</v>
      </c>
      <c r="BG31" s="32">
        <v>7</v>
      </c>
      <c r="BH31" s="32">
        <v>8</v>
      </c>
      <c r="BI31" s="32">
        <v>9</v>
      </c>
      <c r="BJ31" s="33" t="s">
        <v>24</v>
      </c>
      <c r="BK31" s="4"/>
      <c r="BL31" s="5"/>
      <c r="BN31" s="3"/>
      <c r="BO31" s="30" t="s">
        <v>23</v>
      </c>
      <c r="BP31" s="31">
        <v>0</v>
      </c>
      <c r="BQ31" s="32">
        <v>1</v>
      </c>
      <c r="BR31" s="32">
        <v>2</v>
      </c>
      <c r="BS31" s="32">
        <v>3</v>
      </c>
      <c r="BT31" s="32">
        <v>4</v>
      </c>
      <c r="BU31" s="32">
        <v>5</v>
      </c>
      <c r="BV31" s="32">
        <v>6</v>
      </c>
      <c r="BW31" s="32">
        <v>7</v>
      </c>
      <c r="BX31" s="32">
        <v>8</v>
      </c>
      <c r="BY31" s="32">
        <v>9</v>
      </c>
      <c r="BZ31" s="33" t="s">
        <v>24</v>
      </c>
      <c r="CA31" s="4"/>
      <c r="CB31" s="5"/>
      <c r="CD31" s="3"/>
      <c r="CE31" s="30" t="s">
        <v>23</v>
      </c>
      <c r="CF31" s="31">
        <v>0</v>
      </c>
      <c r="CG31" s="32">
        <v>1</v>
      </c>
      <c r="CH31" s="32">
        <v>2</v>
      </c>
      <c r="CI31" s="32">
        <v>3</v>
      </c>
      <c r="CJ31" s="32">
        <v>4</v>
      </c>
      <c r="CK31" s="32">
        <v>5</v>
      </c>
      <c r="CL31" s="32">
        <v>6</v>
      </c>
      <c r="CM31" s="32">
        <v>7</v>
      </c>
      <c r="CN31" s="32">
        <v>8</v>
      </c>
      <c r="CO31" s="32">
        <v>9</v>
      </c>
      <c r="CP31" s="33" t="s">
        <v>24</v>
      </c>
      <c r="CQ31" s="4"/>
      <c r="CR31" s="5"/>
      <c r="CT31" s="3"/>
      <c r="CU31" s="30" t="s">
        <v>23</v>
      </c>
      <c r="CV31" s="31">
        <v>0</v>
      </c>
      <c r="CW31" s="32">
        <v>1</v>
      </c>
      <c r="CX31" s="32">
        <v>2</v>
      </c>
      <c r="CY31" s="32">
        <v>3</v>
      </c>
      <c r="CZ31" s="32">
        <v>4</v>
      </c>
      <c r="DA31" s="32">
        <v>5</v>
      </c>
      <c r="DB31" s="32">
        <v>6</v>
      </c>
      <c r="DC31" s="32">
        <v>7</v>
      </c>
      <c r="DD31" s="32">
        <v>8</v>
      </c>
      <c r="DE31" s="32">
        <v>9</v>
      </c>
      <c r="DF31" s="33" t="s">
        <v>24</v>
      </c>
      <c r="DG31" s="4"/>
      <c r="DH31" s="5"/>
    </row>
    <row r="32" spans="2:112" s="1" customFormat="1" x14ac:dyDescent="0.25">
      <c r="B32" s="3"/>
      <c r="C32" s="19">
        <v>0</v>
      </c>
      <c r="D32" s="34">
        <v>242</v>
      </c>
      <c r="E32" s="34">
        <v>775</v>
      </c>
      <c r="F32" s="34">
        <v>1217</v>
      </c>
      <c r="G32" s="34">
        <v>1584</v>
      </c>
      <c r="H32" s="34">
        <v>1996</v>
      </c>
      <c r="I32" s="34">
        <v>2459</v>
      </c>
      <c r="J32" s="34">
        <v>2616</v>
      </c>
      <c r="K32" s="34">
        <v>2774</v>
      </c>
      <c r="L32" s="34">
        <v>3006</v>
      </c>
      <c r="M32" s="34">
        <v>3121</v>
      </c>
      <c r="N32" s="35">
        <v>3320</v>
      </c>
      <c r="O32" s="4"/>
      <c r="P32" s="5"/>
      <c r="R32" s="3"/>
      <c r="S32" s="19">
        <v>0</v>
      </c>
      <c r="T32" s="34">
        <v>242</v>
      </c>
      <c r="U32" s="34">
        <v>775</v>
      </c>
      <c r="V32" s="34">
        <v>1217</v>
      </c>
      <c r="W32" s="34">
        <v>1584</v>
      </c>
      <c r="X32" s="34">
        <v>1996</v>
      </c>
      <c r="Y32" s="34">
        <v>2459</v>
      </c>
      <c r="Z32" s="34">
        <v>2616</v>
      </c>
      <c r="AA32" s="34">
        <v>2774</v>
      </c>
      <c r="AB32" s="34">
        <v>3006</v>
      </c>
      <c r="AC32" s="34">
        <v>3121</v>
      </c>
      <c r="AD32" s="35">
        <v>3320</v>
      </c>
      <c r="AE32" s="4"/>
      <c r="AF32" s="5"/>
      <c r="AG32" s="2"/>
      <c r="AH32" s="3"/>
      <c r="AI32" s="19">
        <v>0</v>
      </c>
      <c r="AJ32" s="34">
        <v>242</v>
      </c>
      <c r="AK32" s="34">
        <v>775</v>
      </c>
      <c r="AL32" s="34">
        <v>1217</v>
      </c>
      <c r="AM32" s="34">
        <v>1584</v>
      </c>
      <c r="AN32" s="34">
        <v>1996</v>
      </c>
      <c r="AO32" s="34">
        <v>2459</v>
      </c>
      <c r="AP32" s="34">
        <v>2616</v>
      </c>
      <c r="AQ32" s="34">
        <v>2774</v>
      </c>
      <c r="AR32" s="34">
        <v>3006</v>
      </c>
      <c r="AS32" s="34">
        <v>3121</v>
      </c>
      <c r="AT32" s="35">
        <v>3320</v>
      </c>
      <c r="AU32" s="4"/>
      <c r="AV32" s="5"/>
      <c r="AW32" s="2"/>
      <c r="AX32" s="3"/>
      <c r="AY32" s="19">
        <v>0</v>
      </c>
      <c r="AZ32" s="34">
        <v>242</v>
      </c>
      <c r="BA32" s="34">
        <v>775</v>
      </c>
      <c r="BB32" s="34">
        <v>1217</v>
      </c>
      <c r="BC32" s="34">
        <v>1584</v>
      </c>
      <c r="BD32" s="34">
        <v>1996</v>
      </c>
      <c r="BE32" s="34">
        <v>2459</v>
      </c>
      <c r="BF32" s="34">
        <v>2616</v>
      </c>
      <c r="BG32" s="34">
        <v>2774</v>
      </c>
      <c r="BH32" s="34">
        <v>3006</v>
      </c>
      <c r="BI32" s="34">
        <v>3121</v>
      </c>
      <c r="BJ32" s="35">
        <v>3320</v>
      </c>
      <c r="BK32" s="4"/>
      <c r="BL32" s="5"/>
      <c r="BM32" s="2"/>
      <c r="BN32" s="3"/>
      <c r="BO32" s="19">
        <v>0</v>
      </c>
      <c r="BP32" s="34">
        <v>242</v>
      </c>
      <c r="BQ32" s="34">
        <v>775</v>
      </c>
      <c r="BR32" s="34">
        <v>1217</v>
      </c>
      <c r="BS32" s="34">
        <v>1584</v>
      </c>
      <c r="BT32" s="34">
        <v>1996</v>
      </c>
      <c r="BU32" s="34">
        <v>2459</v>
      </c>
      <c r="BV32" s="34">
        <v>2616</v>
      </c>
      <c r="BW32" s="34">
        <v>2774</v>
      </c>
      <c r="BX32" s="34">
        <v>3006</v>
      </c>
      <c r="BY32" s="34">
        <v>3121</v>
      </c>
      <c r="BZ32" s="35">
        <v>3320</v>
      </c>
      <c r="CA32" s="4"/>
      <c r="CB32" s="5"/>
      <c r="CD32" s="3"/>
      <c r="CE32" s="19">
        <v>0</v>
      </c>
      <c r="CF32" s="34">
        <v>242</v>
      </c>
      <c r="CG32" s="34">
        <v>775</v>
      </c>
      <c r="CH32" s="34">
        <v>1217</v>
      </c>
      <c r="CI32" s="34">
        <v>1584</v>
      </c>
      <c r="CJ32" s="34">
        <v>1996</v>
      </c>
      <c r="CK32" s="34">
        <v>2459</v>
      </c>
      <c r="CL32" s="34">
        <v>2616</v>
      </c>
      <c r="CM32" s="34">
        <v>2774</v>
      </c>
      <c r="CN32" s="34">
        <v>3006</v>
      </c>
      <c r="CO32" s="34">
        <v>3121</v>
      </c>
      <c r="CP32" s="35">
        <v>3320</v>
      </c>
      <c r="CQ32" s="4"/>
      <c r="CR32" s="5"/>
      <c r="CT32" s="3"/>
      <c r="CU32" s="19">
        <v>0</v>
      </c>
      <c r="CV32" s="34">
        <v>242</v>
      </c>
      <c r="CW32" s="34">
        <v>775</v>
      </c>
      <c r="CX32" s="34">
        <v>1217</v>
      </c>
      <c r="CY32" s="34">
        <v>1584</v>
      </c>
      <c r="CZ32" s="34">
        <v>1996</v>
      </c>
      <c r="DA32" s="34">
        <v>2459</v>
      </c>
      <c r="DB32" s="34">
        <v>2616</v>
      </c>
      <c r="DC32" s="34">
        <v>2774</v>
      </c>
      <c r="DD32" s="34">
        <v>3006</v>
      </c>
      <c r="DE32" s="34">
        <v>3121</v>
      </c>
      <c r="DF32" s="35">
        <v>3320</v>
      </c>
      <c r="DG32" s="4"/>
      <c r="DH32" s="5"/>
    </row>
    <row r="33" spans="2:112" s="1" customFormat="1" x14ac:dyDescent="0.25">
      <c r="B33" s="3"/>
      <c r="C33" s="19">
        <v>1</v>
      </c>
      <c r="D33" s="34">
        <v>238</v>
      </c>
      <c r="E33" s="34">
        <v>852</v>
      </c>
      <c r="F33" s="34">
        <v>1522</v>
      </c>
      <c r="G33" s="34">
        <v>2395</v>
      </c>
      <c r="H33" s="34">
        <v>2762</v>
      </c>
      <c r="I33" s="34">
        <v>3051</v>
      </c>
      <c r="J33" s="34">
        <v>3507</v>
      </c>
      <c r="K33" s="34">
        <v>3780</v>
      </c>
      <c r="L33" s="34">
        <v>4187</v>
      </c>
      <c r="M33" s="34" t="s">
        <v>25</v>
      </c>
      <c r="N33" s="36" t="s">
        <v>25</v>
      </c>
      <c r="O33" s="4"/>
      <c r="P33" s="5"/>
      <c r="R33" s="3"/>
      <c r="S33" s="19">
        <v>1</v>
      </c>
      <c r="T33" s="34">
        <v>238</v>
      </c>
      <c r="U33" s="34">
        <v>852</v>
      </c>
      <c r="V33" s="34">
        <v>1522</v>
      </c>
      <c r="W33" s="34">
        <v>2395</v>
      </c>
      <c r="X33" s="34">
        <v>2762</v>
      </c>
      <c r="Y33" s="34">
        <v>3051</v>
      </c>
      <c r="Z33" s="34">
        <v>3507</v>
      </c>
      <c r="AA33" s="34">
        <v>3780</v>
      </c>
      <c r="AB33" s="34">
        <v>4187</v>
      </c>
      <c r="AC33" s="34" t="s">
        <v>25</v>
      </c>
      <c r="AD33" s="36" t="s">
        <v>25</v>
      </c>
      <c r="AE33" s="4"/>
      <c r="AF33" s="5"/>
      <c r="AG33" s="2"/>
      <c r="AH33" s="3"/>
      <c r="AI33" s="19">
        <v>1</v>
      </c>
      <c r="AJ33" s="34">
        <v>238</v>
      </c>
      <c r="AK33" s="34">
        <v>852</v>
      </c>
      <c r="AL33" s="34">
        <v>1522</v>
      </c>
      <c r="AM33" s="34">
        <v>2395</v>
      </c>
      <c r="AN33" s="34">
        <v>2762</v>
      </c>
      <c r="AO33" s="34">
        <v>3051</v>
      </c>
      <c r="AP33" s="34">
        <v>3507</v>
      </c>
      <c r="AQ33" s="34">
        <v>3780</v>
      </c>
      <c r="AR33" s="34">
        <v>4187</v>
      </c>
      <c r="AS33" s="34" t="s">
        <v>25</v>
      </c>
      <c r="AT33" s="36" t="s">
        <v>25</v>
      </c>
      <c r="AU33" s="4"/>
      <c r="AV33" s="5"/>
      <c r="AW33" s="2"/>
      <c r="AX33" s="3"/>
      <c r="AY33" s="19">
        <v>1</v>
      </c>
      <c r="AZ33" s="34">
        <v>238</v>
      </c>
      <c r="BA33" s="34">
        <v>852</v>
      </c>
      <c r="BB33" s="34">
        <v>1522</v>
      </c>
      <c r="BC33" s="34">
        <v>2395</v>
      </c>
      <c r="BD33" s="34">
        <v>2762</v>
      </c>
      <c r="BE33" s="34">
        <v>3051</v>
      </c>
      <c r="BF33" s="34">
        <v>3507</v>
      </c>
      <c r="BG33" s="34">
        <v>3780</v>
      </c>
      <c r="BH33" s="34">
        <v>4187</v>
      </c>
      <c r="BI33" s="34" t="s">
        <v>25</v>
      </c>
      <c r="BJ33" s="36" t="s">
        <v>25</v>
      </c>
      <c r="BK33" s="4"/>
      <c r="BL33" s="5"/>
      <c r="BM33" s="2"/>
      <c r="BN33" s="3"/>
      <c r="BO33" s="19">
        <v>1</v>
      </c>
      <c r="BP33" s="34">
        <v>238</v>
      </c>
      <c r="BQ33" s="34">
        <v>852</v>
      </c>
      <c r="BR33" s="34">
        <v>1522</v>
      </c>
      <c r="BS33" s="34">
        <v>2395</v>
      </c>
      <c r="BT33" s="34">
        <v>2762</v>
      </c>
      <c r="BU33" s="34">
        <v>3051</v>
      </c>
      <c r="BV33" s="34">
        <v>3507</v>
      </c>
      <c r="BW33" s="34">
        <v>3780</v>
      </c>
      <c r="BX33" s="34">
        <v>4187</v>
      </c>
      <c r="BY33" s="34" t="s">
        <v>25</v>
      </c>
      <c r="BZ33" s="36" t="s">
        <v>25</v>
      </c>
      <c r="CA33" s="4"/>
      <c r="CB33" s="5"/>
      <c r="CD33" s="3"/>
      <c r="CE33" s="19">
        <v>1</v>
      </c>
      <c r="CF33" s="34">
        <v>238</v>
      </c>
      <c r="CG33" s="34">
        <v>852</v>
      </c>
      <c r="CH33" s="34">
        <v>1522</v>
      </c>
      <c r="CI33" s="34">
        <v>2395</v>
      </c>
      <c r="CJ33" s="34">
        <v>2762</v>
      </c>
      <c r="CK33" s="34">
        <v>3051</v>
      </c>
      <c r="CL33" s="34">
        <v>3507</v>
      </c>
      <c r="CM33" s="34">
        <v>3780</v>
      </c>
      <c r="CN33" s="34">
        <v>4187</v>
      </c>
      <c r="CO33" s="34" t="s">
        <v>25</v>
      </c>
      <c r="CP33" s="36" t="s">
        <v>25</v>
      </c>
      <c r="CQ33" s="4"/>
      <c r="CR33" s="5"/>
      <c r="CT33" s="3"/>
      <c r="CU33" s="19">
        <v>1</v>
      </c>
      <c r="CV33" s="34">
        <v>238</v>
      </c>
      <c r="CW33" s="34">
        <v>852</v>
      </c>
      <c r="CX33" s="34">
        <v>1522</v>
      </c>
      <c r="CY33" s="34">
        <v>2395</v>
      </c>
      <c r="CZ33" s="34">
        <v>2762</v>
      </c>
      <c r="DA33" s="34">
        <v>3051</v>
      </c>
      <c r="DB33" s="34">
        <v>3507</v>
      </c>
      <c r="DC33" s="34">
        <v>3780</v>
      </c>
      <c r="DD33" s="34">
        <v>4187</v>
      </c>
      <c r="DE33" s="34" t="s">
        <v>25</v>
      </c>
      <c r="DF33" s="36" t="s">
        <v>25</v>
      </c>
      <c r="DG33" s="4"/>
      <c r="DH33" s="5"/>
    </row>
    <row r="34" spans="2:112" x14ac:dyDescent="0.25">
      <c r="B34" s="3"/>
      <c r="C34" s="19">
        <v>2</v>
      </c>
      <c r="D34" s="34">
        <v>196</v>
      </c>
      <c r="E34" s="34">
        <v>891</v>
      </c>
      <c r="F34" s="34">
        <v>1556</v>
      </c>
      <c r="G34" s="34">
        <v>2310</v>
      </c>
      <c r="H34" s="34">
        <v>2898</v>
      </c>
      <c r="I34" s="34">
        <v>3061</v>
      </c>
      <c r="J34" s="34">
        <v>3493</v>
      </c>
      <c r="K34" s="34">
        <v>3776</v>
      </c>
      <c r="L34" s="34" t="s">
        <v>25</v>
      </c>
      <c r="M34" s="34" t="s">
        <v>25</v>
      </c>
      <c r="N34" s="36" t="s">
        <v>25</v>
      </c>
      <c r="O34" s="4"/>
      <c r="P34" s="5"/>
      <c r="R34" s="3"/>
      <c r="S34" s="19">
        <v>2</v>
      </c>
      <c r="T34" s="34">
        <v>196</v>
      </c>
      <c r="U34" s="34">
        <v>891</v>
      </c>
      <c r="V34" s="34">
        <v>1556</v>
      </c>
      <c r="W34" s="34">
        <v>2310</v>
      </c>
      <c r="X34" s="34">
        <v>2898</v>
      </c>
      <c r="Y34" s="34">
        <v>3061</v>
      </c>
      <c r="Z34" s="34">
        <v>3493</v>
      </c>
      <c r="AA34" s="34">
        <v>3776</v>
      </c>
      <c r="AB34" s="34" t="s">
        <v>25</v>
      </c>
      <c r="AC34" s="34" t="s">
        <v>25</v>
      </c>
      <c r="AD34" s="36" t="s">
        <v>25</v>
      </c>
      <c r="AE34" s="4"/>
      <c r="AF34" s="5"/>
      <c r="AH34" s="3"/>
      <c r="AI34" s="19">
        <v>2</v>
      </c>
      <c r="AJ34" s="34">
        <v>196</v>
      </c>
      <c r="AK34" s="34">
        <v>891</v>
      </c>
      <c r="AL34" s="34">
        <v>1556</v>
      </c>
      <c r="AM34" s="34">
        <v>2310</v>
      </c>
      <c r="AN34" s="34">
        <v>2898</v>
      </c>
      <c r="AO34" s="34">
        <v>3061</v>
      </c>
      <c r="AP34" s="34">
        <v>3493</v>
      </c>
      <c r="AQ34" s="34">
        <v>3776</v>
      </c>
      <c r="AR34" s="34" t="s">
        <v>25</v>
      </c>
      <c r="AS34" s="34" t="s">
        <v>25</v>
      </c>
      <c r="AT34" s="36" t="s">
        <v>25</v>
      </c>
      <c r="AU34" s="4"/>
      <c r="AV34" s="5"/>
      <c r="AX34" s="3"/>
      <c r="AY34" s="19">
        <v>2</v>
      </c>
      <c r="AZ34" s="34">
        <v>196</v>
      </c>
      <c r="BA34" s="34">
        <v>891</v>
      </c>
      <c r="BB34" s="34">
        <v>1556</v>
      </c>
      <c r="BC34" s="34">
        <v>2310</v>
      </c>
      <c r="BD34" s="34">
        <v>2898</v>
      </c>
      <c r="BE34" s="34">
        <v>3061</v>
      </c>
      <c r="BF34" s="34">
        <v>3493</v>
      </c>
      <c r="BG34" s="34">
        <v>3776</v>
      </c>
      <c r="BH34" s="34" t="s">
        <v>25</v>
      </c>
      <c r="BI34" s="34" t="s">
        <v>25</v>
      </c>
      <c r="BJ34" s="36" t="s">
        <v>25</v>
      </c>
      <c r="BK34" s="4"/>
      <c r="BL34" s="5"/>
      <c r="BN34" s="3"/>
      <c r="BO34" s="19">
        <v>2</v>
      </c>
      <c r="BP34" s="34">
        <v>196</v>
      </c>
      <c r="BQ34" s="34">
        <v>891</v>
      </c>
      <c r="BR34" s="34">
        <v>1556</v>
      </c>
      <c r="BS34" s="34">
        <v>2310</v>
      </c>
      <c r="BT34" s="34">
        <v>2898</v>
      </c>
      <c r="BU34" s="34">
        <v>3061</v>
      </c>
      <c r="BV34" s="34">
        <v>3493</v>
      </c>
      <c r="BW34" s="34">
        <v>3776</v>
      </c>
      <c r="BX34" s="34" t="s">
        <v>25</v>
      </c>
      <c r="BY34" s="34" t="s">
        <v>25</v>
      </c>
      <c r="BZ34" s="36" t="s">
        <v>25</v>
      </c>
      <c r="CA34" s="4"/>
      <c r="CB34" s="5"/>
      <c r="CD34" s="3"/>
      <c r="CE34" s="19">
        <v>2</v>
      </c>
      <c r="CF34" s="34">
        <v>196</v>
      </c>
      <c r="CG34" s="34">
        <v>891</v>
      </c>
      <c r="CH34" s="34">
        <v>1556</v>
      </c>
      <c r="CI34" s="34">
        <v>2310</v>
      </c>
      <c r="CJ34" s="34">
        <v>2898</v>
      </c>
      <c r="CK34" s="34">
        <v>3061</v>
      </c>
      <c r="CL34" s="34">
        <v>3493</v>
      </c>
      <c r="CM34" s="34">
        <v>3776</v>
      </c>
      <c r="CN34" s="34" t="s">
        <v>25</v>
      </c>
      <c r="CO34" s="34" t="s">
        <v>25</v>
      </c>
      <c r="CP34" s="36" t="s">
        <v>25</v>
      </c>
      <c r="CQ34" s="4"/>
      <c r="CR34" s="5"/>
      <c r="CT34" s="3"/>
      <c r="CU34" s="19">
        <v>2</v>
      </c>
      <c r="CV34" s="34">
        <v>196</v>
      </c>
      <c r="CW34" s="34">
        <v>891</v>
      </c>
      <c r="CX34" s="34">
        <v>1556</v>
      </c>
      <c r="CY34" s="34">
        <v>2310</v>
      </c>
      <c r="CZ34" s="34">
        <v>2898</v>
      </c>
      <c r="DA34" s="34">
        <v>3061</v>
      </c>
      <c r="DB34" s="34">
        <v>3493</v>
      </c>
      <c r="DC34" s="34">
        <v>3776</v>
      </c>
      <c r="DD34" s="34" t="s">
        <v>25</v>
      </c>
      <c r="DE34" s="34" t="s">
        <v>25</v>
      </c>
      <c r="DF34" s="36" t="s">
        <v>25</v>
      </c>
      <c r="DG34" s="4"/>
      <c r="DH34" s="5"/>
    </row>
    <row r="35" spans="2:112" x14ac:dyDescent="0.25">
      <c r="B35" s="3"/>
      <c r="C35" s="19">
        <v>3</v>
      </c>
      <c r="D35" s="34">
        <v>210</v>
      </c>
      <c r="E35" s="34">
        <v>978</v>
      </c>
      <c r="F35" s="34">
        <v>1540</v>
      </c>
      <c r="G35" s="34">
        <v>2683</v>
      </c>
      <c r="H35" s="34">
        <v>2930</v>
      </c>
      <c r="I35" s="34">
        <v>3245</v>
      </c>
      <c r="J35" s="34">
        <v>3462</v>
      </c>
      <c r="K35" s="34" t="s">
        <v>25</v>
      </c>
      <c r="L35" s="34" t="s">
        <v>25</v>
      </c>
      <c r="M35" s="34" t="s">
        <v>25</v>
      </c>
      <c r="N35" s="36" t="s">
        <v>25</v>
      </c>
      <c r="O35" s="4"/>
      <c r="P35" s="5"/>
      <c r="R35" s="3"/>
      <c r="S35" s="19">
        <v>3</v>
      </c>
      <c r="T35" s="34">
        <v>210</v>
      </c>
      <c r="U35" s="34">
        <v>978</v>
      </c>
      <c r="V35" s="34">
        <v>1540</v>
      </c>
      <c r="W35" s="34">
        <v>2683</v>
      </c>
      <c r="X35" s="34">
        <v>2930</v>
      </c>
      <c r="Y35" s="34">
        <v>3245</v>
      </c>
      <c r="Z35" s="34">
        <v>3462</v>
      </c>
      <c r="AA35" s="34" t="s">
        <v>25</v>
      </c>
      <c r="AB35" s="34" t="s">
        <v>25</v>
      </c>
      <c r="AC35" s="34" t="s">
        <v>25</v>
      </c>
      <c r="AD35" s="36" t="s">
        <v>25</v>
      </c>
      <c r="AE35" s="4"/>
      <c r="AF35" s="5"/>
      <c r="AH35" s="3"/>
      <c r="AI35" s="19">
        <v>3</v>
      </c>
      <c r="AJ35" s="34">
        <v>210</v>
      </c>
      <c r="AK35" s="34">
        <v>978</v>
      </c>
      <c r="AL35" s="34">
        <v>1540</v>
      </c>
      <c r="AM35" s="34">
        <v>2683</v>
      </c>
      <c r="AN35" s="34">
        <v>2930</v>
      </c>
      <c r="AO35" s="34">
        <v>3245</v>
      </c>
      <c r="AP35" s="34">
        <v>3462</v>
      </c>
      <c r="AQ35" s="34" t="s">
        <v>25</v>
      </c>
      <c r="AR35" s="34" t="s">
        <v>25</v>
      </c>
      <c r="AS35" s="34" t="s">
        <v>25</v>
      </c>
      <c r="AT35" s="36" t="s">
        <v>25</v>
      </c>
      <c r="AU35" s="4"/>
      <c r="AV35" s="5"/>
      <c r="AX35" s="3"/>
      <c r="AY35" s="19">
        <v>3</v>
      </c>
      <c r="AZ35" s="34">
        <v>210</v>
      </c>
      <c r="BA35" s="34">
        <v>978</v>
      </c>
      <c r="BB35" s="34">
        <v>1540</v>
      </c>
      <c r="BC35" s="34">
        <v>2683</v>
      </c>
      <c r="BD35" s="34">
        <v>2930</v>
      </c>
      <c r="BE35" s="34">
        <v>3245</v>
      </c>
      <c r="BF35" s="34">
        <v>3462</v>
      </c>
      <c r="BG35" s="34" t="s">
        <v>25</v>
      </c>
      <c r="BH35" s="34" t="s">
        <v>25</v>
      </c>
      <c r="BI35" s="34" t="s">
        <v>25</v>
      </c>
      <c r="BJ35" s="36" t="s">
        <v>25</v>
      </c>
      <c r="BK35" s="4"/>
      <c r="BL35" s="5"/>
      <c r="BN35" s="3"/>
      <c r="BO35" s="19">
        <v>3</v>
      </c>
      <c r="BP35" s="34">
        <v>210</v>
      </c>
      <c r="BQ35" s="34">
        <v>978</v>
      </c>
      <c r="BR35" s="34">
        <v>1540</v>
      </c>
      <c r="BS35" s="34">
        <v>2683</v>
      </c>
      <c r="BT35" s="34">
        <v>2930</v>
      </c>
      <c r="BU35" s="34">
        <v>3245</v>
      </c>
      <c r="BV35" s="34">
        <v>3462</v>
      </c>
      <c r="BW35" s="34" t="s">
        <v>25</v>
      </c>
      <c r="BX35" s="34" t="s">
        <v>25</v>
      </c>
      <c r="BY35" s="34" t="s">
        <v>25</v>
      </c>
      <c r="BZ35" s="36" t="s">
        <v>25</v>
      </c>
      <c r="CA35" s="4"/>
      <c r="CB35" s="5"/>
      <c r="CD35" s="3"/>
      <c r="CE35" s="19">
        <v>3</v>
      </c>
      <c r="CF35" s="34">
        <v>210</v>
      </c>
      <c r="CG35" s="34">
        <v>978</v>
      </c>
      <c r="CH35" s="34">
        <v>1540</v>
      </c>
      <c r="CI35" s="34">
        <v>2683</v>
      </c>
      <c r="CJ35" s="34">
        <v>2930</v>
      </c>
      <c r="CK35" s="34">
        <v>3245</v>
      </c>
      <c r="CL35" s="34">
        <v>3462</v>
      </c>
      <c r="CM35" s="34" t="s">
        <v>25</v>
      </c>
      <c r="CN35" s="34" t="s">
        <v>25</v>
      </c>
      <c r="CO35" s="34" t="s">
        <v>25</v>
      </c>
      <c r="CP35" s="36" t="s">
        <v>25</v>
      </c>
      <c r="CQ35" s="4"/>
      <c r="CR35" s="5"/>
      <c r="CT35" s="3"/>
      <c r="CU35" s="19">
        <v>3</v>
      </c>
      <c r="CV35" s="34">
        <v>210</v>
      </c>
      <c r="CW35" s="34">
        <v>978</v>
      </c>
      <c r="CX35" s="34">
        <v>1540</v>
      </c>
      <c r="CY35" s="34">
        <v>2683</v>
      </c>
      <c r="CZ35" s="34">
        <v>2930</v>
      </c>
      <c r="DA35" s="34">
        <v>3245</v>
      </c>
      <c r="DB35" s="34">
        <v>3462</v>
      </c>
      <c r="DC35" s="34" t="s">
        <v>25</v>
      </c>
      <c r="DD35" s="34" t="s">
        <v>25</v>
      </c>
      <c r="DE35" s="34" t="s">
        <v>25</v>
      </c>
      <c r="DF35" s="36" t="s">
        <v>25</v>
      </c>
      <c r="DG35" s="4"/>
      <c r="DH35" s="5"/>
    </row>
    <row r="36" spans="2:112" x14ac:dyDescent="0.25">
      <c r="B36" s="3"/>
      <c r="C36" s="19">
        <v>4</v>
      </c>
      <c r="D36" s="34">
        <v>300</v>
      </c>
      <c r="E36" s="34">
        <v>783</v>
      </c>
      <c r="F36" s="34">
        <v>1493</v>
      </c>
      <c r="G36" s="34">
        <v>2069</v>
      </c>
      <c r="H36" s="34">
        <v>2474</v>
      </c>
      <c r="I36" s="34">
        <v>2869</v>
      </c>
      <c r="J36" s="34" t="s">
        <v>25</v>
      </c>
      <c r="K36" s="34" t="s">
        <v>25</v>
      </c>
      <c r="L36" s="34" t="s">
        <v>25</v>
      </c>
      <c r="M36" s="34" t="s">
        <v>25</v>
      </c>
      <c r="N36" s="36" t="s">
        <v>25</v>
      </c>
      <c r="O36" s="4"/>
      <c r="P36" s="5"/>
      <c r="R36" s="3"/>
      <c r="S36" s="19">
        <v>4</v>
      </c>
      <c r="T36" s="34">
        <v>300</v>
      </c>
      <c r="U36" s="34">
        <v>783</v>
      </c>
      <c r="V36" s="34">
        <v>1493</v>
      </c>
      <c r="W36" s="34">
        <v>2069</v>
      </c>
      <c r="X36" s="34">
        <v>2474</v>
      </c>
      <c r="Y36" s="34">
        <v>2869</v>
      </c>
      <c r="Z36" s="34" t="s">
        <v>25</v>
      </c>
      <c r="AA36" s="34" t="s">
        <v>25</v>
      </c>
      <c r="AB36" s="34" t="s">
        <v>25</v>
      </c>
      <c r="AC36" s="34" t="s">
        <v>25</v>
      </c>
      <c r="AD36" s="36" t="s">
        <v>25</v>
      </c>
      <c r="AE36" s="4"/>
      <c r="AF36" s="5"/>
      <c r="AH36" s="3"/>
      <c r="AI36" s="19">
        <v>4</v>
      </c>
      <c r="AJ36" s="34">
        <v>300</v>
      </c>
      <c r="AK36" s="34">
        <v>783</v>
      </c>
      <c r="AL36" s="34">
        <v>1493</v>
      </c>
      <c r="AM36" s="34">
        <v>2069</v>
      </c>
      <c r="AN36" s="34">
        <v>2474</v>
      </c>
      <c r="AO36" s="34">
        <v>2869</v>
      </c>
      <c r="AP36" s="34" t="s">
        <v>25</v>
      </c>
      <c r="AQ36" s="34" t="s">
        <v>25</v>
      </c>
      <c r="AR36" s="34" t="s">
        <v>25</v>
      </c>
      <c r="AS36" s="34" t="s">
        <v>25</v>
      </c>
      <c r="AT36" s="36" t="s">
        <v>25</v>
      </c>
      <c r="AU36" s="4"/>
      <c r="AV36" s="5"/>
      <c r="AX36" s="3"/>
      <c r="AY36" s="19">
        <v>4</v>
      </c>
      <c r="AZ36" s="34">
        <v>300</v>
      </c>
      <c r="BA36" s="34">
        <v>783</v>
      </c>
      <c r="BB36" s="34">
        <v>1493</v>
      </c>
      <c r="BC36" s="34">
        <v>2069</v>
      </c>
      <c r="BD36" s="34">
        <v>2474</v>
      </c>
      <c r="BE36" s="34">
        <v>2869</v>
      </c>
      <c r="BF36" s="34" t="s">
        <v>25</v>
      </c>
      <c r="BG36" s="34" t="s">
        <v>25</v>
      </c>
      <c r="BH36" s="34" t="s">
        <v>25</v>
      </c>
      <c r="BI36" s="34" t="s">
        <v>25</v>
      </c>
      <c r="BJ36" s="36" t="s">
        <v>25</v>
      </c>
      <c r="BK36" s="4"/>
      <c r="BL36" s="5"/>
      <c r="BN36" s="3"/>
      <c r="BO36" s="19">
        <v>4</v>
      </c>
      <c r="BP36" s="34">
        <v>300</v>
      </c>
      <c r="BQ36" s="34">
        <v>783</v>
      </c>
      <c r="BR36" s="34">
        <v>1493</v>
      </c>
      <c r="BS36" s="34">
        <v>2069</v>
      </c>
      <c r="BT36" s="34">
        <v>2474</v>
      </c>
      <c r="BU36" s="34">
        <v>2869</v>
      </c>
      <c r="BV36" s="34" t="s">
        <v>25</v>
      </c>
      <c r="BW36" s="34" t="s">
        <v>25</v>
      </c>
      <c r="BX36" s="34" t="s">
        <v>25</v>
      </c>
      <c r="BY36" s="34" t="s">
        <v>25</v>
      </c>
      <c r="BZ36" s="36" t="s">
        <v>25</v>
      </c>
      <c r="CA36" s="4"/>
      <c r="CB36" s="5"/>
      <c r="CD36" s="3"/>
      <c r="CE36" s="19">
        <v>4</v>
      </c>
      <c r="CF36" s="34">
        <v>300</v>
      </c>
      <c r="CG36" s="34">
        <v>783</v>
      </c>
      <c r="CH36" s="34">
        <v>1493</v>
      </c>
      <c r="CI36" s="34">
        <v>2069</v>
      </c>
      <c r="CJ36" s="34">
        <v>2474</v>
      </c>
      <c r="CK36" s="34">
        <v>2869</v>
      </c>
      <c r="CL36" s="34" t="s">
        <v>25</v>
      </c>
      <c r="CM36" s="34" t="s">
        <v>25</v>
      </c>
      <c r="CN36" s="34" t="s">
        <v>25</v>
      </c>
      <c r="CO36" s="34" t="s">
        <v>25</v>
      </c>
      <c r="CP36" s="36" t="s">
        <v>25</v>
      </c>
      <c r="CQ36" s="4"/>
      <c r="CR36" s="5"/>
      <c r="CT36" s="3"/>
      <c r="CU36" s="19">
        <v>4</v>
      </c>
      <c r="CV36" s="34">
        <v>300</v>
      </c>
      <c r="CW36" s="34">
        <v>783</v>
      </c>
      <c r="CX36" s="34">
        <v>1493</v>
      </c>
      <c r="CY36" s="34">
        <v>2069</v>
      </c>
      <c r="CZ36" s="34">
        <v>2474</v>
      </c>
      <c r="DA36" s="34">
        <v>2869</v>
      </c>
      <c r="DB36" s="34" t="s">
        <v>25</v>
      </c>
      <c r="DC36" s="34" t="s">
        <v>25</v>
      </c>
      <c r="DD36" s="34" t="s">
        <v>25</v>
      </c>
      <c r="DE36" s="34" t="s">
        <v>25</v>
      </c>
      <c r="DF36" s="36" t="s">
        <v>25</v>
      </c>
      <c r="DG36" s="4"/>
      <c r="DH36" s="5"/>
    </row>
    <row r="37" spans="2:112" x14ac:dyDescent="0.25">
      <c r="B37" s="3"/>
      <c r="C37" s="19">
        <v>5</v>
      </c>
      <c r="D37" s="34">
        <v>268</v>
      </c>
      <c r="E37" s="34">
        <v>919</v>
      </c>
      <c r="F37" s="34">
        <v>1530</v>
      </c>
      <c r="G37" s="34">
        <v>2132</v>
      </c>
      <c r="H37" s="34">
        <v>2684</v>
      </c>
      <c r="I37" s="34" t="s">
        <v>25</v>
      </c>
      <c r="J37" s="34" t="s">
        <v>25</v>
      </c>
      <c r="K37" s="34" t="s">
        <v>25</v>
      </c>
      <c r="L37" s="34" t="s">
        <v>25</v>
      </c>
      <c r="M37" s="34" t="s">
        <v>25</v>
      </c>
      <c r="N37" s="36" t="s">
        <v>25</v>
      </c>
      <c r="O37" s="4"/>
      <c r="P37" s="5"/>
      <c r="R37" s="3"/>
      <c r="S37" s="19">
        <v>5</v>
      </c>
      <c r="T37" s="34">
        <v>268</v>
      </c>
      <c r="U37" s="34">
        <v>919</v>
      </c>
      <c r="V37" s="34">
        <v>1530</v>
      </c>
      <c r="W37" s="34">
        <v>2132</v>
      </c>
      <c r="X37" s="34">
        <v>2684</v>
      </c>
      <c r="Y37" s="34" t="s">
        <v>25</v>
      </c>
      <c r="Z37" s="34" t="s">
        <v>25</v>
      </c>
      <c r="AA37" s="34" t="s">
        <v>25</v>
      </c>
      <c r="AB37" s="34" t="s">
        <v>25</v>
      </c>
      <c r="AC37" s="34" t="s">
        <v>25</v>
      </c>
      <c r="AD37" s="36" t="s">
        <v>25</v>
      </c>
      <c r="AE37" s="4"/>
      <c r="AF37" s="5"/>
      <c r="AH37" s="3"/>
      <c r="AI37" s="19">
        <v>5</v>
      </c>
      <c r="AJ37" s="34">
        <v>268</v>
      </c>
      <c r="AK37" s="34">
        <v>919</v>
      </c>
      <c r="AL37" s="34">
        <v>1530</v>
      </c>
      <c r="AM37" s="34">
        <v>2132</v>
      </c>
      <c r="AN37" s="34">
        <v>2684</v>
      </c>
      <c r="AO37" s="34" t="s">
        <v>25</v>
      </c>
      <c r="AP37" s="34" t="s">
        <v>25</v>
      </c>
      <c r="AQ37" s="34" t="s">
        <v>25</v>
      </c>
      <c r="AR37" s="34" t="s">
        <v>25</v>
      </c>
      <c r="AS37" s="34" t="s">
        <v>25</v>
      </c>
      <c r="AT37" s="36" t="s">
        <v>25</v>
      </c>
      <c r="AU37" s="4"/>
      <c r="AV37" s="5"/>
      <c r="AX37" s="3"/>
      <c r="AY37" s="19">
        <v>5</v>
      </c>
      <c r="AZ37" s="34">
        <v>268</v>
      </c>
      <c r="BA37" s="34">
        <v>919</v>
      </c>
      <c r="BB37" s="34">
        <v>1530</v>
      </c>
      <c r="BC37" s="34">
        <v>2132</v>
      </c>
      <c r="BD37" s="34">
        <v>2684</v>
      </c>
      <c r="BE37" s="34" t="s">
        <v>25</v>
      </c>
      <c r="BF37" s="34" t="s">
        <v>25</v>
      </c>
      <c r="BG37" s="34" t="s">
        <v>25</v>
      </c>
      <c r="BH37" s="34" t="s">
        <v>25</v>
      </c>
      <c r="BI37" s="34" t="s">
        <v>25</v>
      </c>
      <c r="BJ37" s="36" t="s">
        <v>25</v>
      </c>
      <c r="BK37" s="4"/>
      <c r="BL37" s="5"/>
      <c r="BN37" s="3"/>
      <c r="BO37" s="19">
        <v>5</v>
      </c>
      <c r="BP37" s="34">
        <v>268</v>
      </c>
      <c r="BQ37" s="34">
        <v>919</v>
      </c>
      <c r="BR37" s="34">
        <v>1530</v>
      </c>
      <c r="BS37" s="34">
        <v>2132</v>
      </c>
      <c r="BT37" s="34">
        <v>2684</v>
      </c>
      <c r="BU37" s="34" t="s">
        <v>25</v>
      </c>
      <c r="BV37" s="34" t="s">
        <v>25</v>
      </c>
      <c r="BW37" s="34" t="s">
        <v>25</v>
      </c>
      <c r="BX37" s="34" t="s">
        <v>25</v>
      </c>
      <c r="BY37" s="34" t="s">
        <v>25</v>
      </c>
      <c r="BZ37" s="36" t="s">
        <v>25</v>
      </c>
      <c r="CA37" s="4"/>
      <c r="CB37" s="5"/>
      <c r="CD37" s="3"/>
      <c r="CE37" s="19">
        <v>5</v>
      </c>
      <c r="CF37" s="34">
        <v>268</v>
      </c>
      <c r="CG37" s="34">
        <v>919</v>
      </c>
      <c r="CH37" s="34">
        <v>1530</v>
      </c>
      <c r="CI37" s="34">
        <v>2132</v>
      </c>
      <c r="CJ37" s="34">
        <v>2684</v>
      </c>
      <c r="CK37" s="34" t="s">
        <v>25</v>
      </c>
      <c r="CL37" s="34" t="s">
        <v>25</v>
      </c>
      <c r="CM37" s="34" t="s">
        <v>25</v>
      </c>
      <c r="CN37" s="34" t="s">
        <v>25</v>
      </c>
      <c r="CO37" s="34" t="s">
        <v>25</v>
      </c>
      <c r="CP37" s="36" t="s">
        <v>25</v>
      </c>
      <c r="CQ37" s="4"/>
      <c r="CR37" s="5"/>
      <c r="CT37" s="3"/>
      <c r="CU37" s="19">
        <v>5</v>
      </c>
      <c r="CV37" s="34">
        <v>268</v>
      </c>
      <c r="CW37" s="34">
        <v>919</v>
      </c>
      <c r="CX37" s="34">
        <v>1530</v>
      </c>
      <c r="CY37" s="34">
        <v>2132</v>
      </c>
      <c r="CZ37" s="34">
        <v>2684</v>
      </c>
      <c r="DA37" s="34" t="s">
        <v>25</v>
      </c>
      <c r="DB37" s="34" t="s">
        <v>25</v>
      </c>
      <c r="DC37" s="34" t="s">
        <v>25</v>
      </c>
      <c r="DD37" s="34" t="s">
        <v>25</v>
      </c>
      <c r="DE37" s="34" t="s">
        <v>25</v>
      </c>
      <c r="DF37" s="36" t="s">
        <v>25</v>
      </c>
      <c r="DG37" s="4"/>
      <c r="DH37" s="5"/>
    </row>
    <row r="38" spans="2:112" s="1" customFormat="1" x14ac:dyDescent="0.25">
      <c r="B38" s="3"/>
      <c r="C38" s="19">
        <v>6</v>
      </c>
      <c r="D38" s="34">
        <v>298</v>
      </c>
      <c r="E38" s="34">
        <v>888</v>
      </c>
      <c r="F38" s="34">
        <v>1698</v>
      </c>
      <c r="G38" s="34">
        <v>2487</v>
      </c>
      <c r="H38" s="34" t="s">
        <v>25</v>
      </c>
      <c r="I38" s="34" t="s">
        <v>25</v>
      </c>
      <c r="J38" s="34" t="s">
        <v>25</v>
      </c>
      <c r="K38" s="34" t="s">
        <v>25</v>
      </c>
      <c r="L38" s="34" t="s">
        <v>25</v>
      </c>
      <c r="M38" s="34" t="s">
        <v>25</v>
      </c>
      <c r="N38" s="36" t="s">
        <v>25</v>
      </c>
      <c r="O38" s="4"/>
      <c r="P38" s="5"/>
      <c r="R38" s="3"/>
      <c r="S38" s="19">
        <v>6</v>
      </c>
      <c r="T38" s="34">
        <v>298</v>
      </c>
      <c r="U38" s="34">
        <v>888</v>
      </c>
      <c r="V38" s="34">
        <v>1698</v>
      </c>
      <c r="W38" s="34">
        <v>2487</v>
      </c>
      <c r="X38" s="34" t="s">
        <v>25</v>
      </c>
      <c r="Y38" s="34" t="s">
        <v>25</v>
      </c>
      <c r="Z38" s="34" t="s">
        <v>25</v>
      </c>
      <c r="AA38" s="34" t="s">
        <v>25</v>
      </c>
      <c r="AB38" s="34" t="s">
        <v>25</v>
      </c>
      <c r="AC38" s="34" t="s">
        <v>25</v>
      </c>
      <c r="AD38" s="36" t="s">
        <v>25</v>
      </c>
      <c r="AE38" s="4"/>
      <c r="AF38" s="5"/>
      <c r="AG38" s="2"/>
      <c r="AH38" s="3"/>
      <c r="AI38" s="19">
        <v>6</v>
      </c>
      <c r="AJ38" s="34">
        <v>298</v>
      </c>
      <c r="AK38" s="34">
        <v>888</v>
      </c>
      <c r="AL38" s="34">
        <v>1698</v>
      </c>
      <c r="AM38" s="34">
        <v>2487</v>
      </c>
      <c r="AN38" s="34" t="s">
        <v>25</v>
      </c>
      <c r="AO38" s="34" t="s">
        <v>25</v>
      </c>
      <c r="AP38" s="34" t="s">
        <v>25</v>
      </c>
      <c r="AQ38" s="34" t="s">
        <v>25</v>
      </c>
      <c r="AR38" s="34" t="s">
        <v>25</v>
      </c>
      <c r="AS38" s="34" t="s">
        <v>25</v>
      </c>
      <c r="AT38" s="36" t="s">
        <v>25</v>
      </c>
      <c r="AU38" s="4"/>
      <c r="AV38" s="5"/>
      <c r="AW38" s="2"/>
      <c r="AX38" s="3"/>
      <c r="AY38" s="19">
        <v>6</v>
      </c>
      <c r="AZ38" s="34">
        <v>298</v>
      </c>
      <c r="BA38" s="34">
        <v>888</v>
      </c>
      <c r="BB38" s="34">
        <v>1698</v>
      </c>
      <c r="BC38" s="34">
        <v>2487</v>
      </c>
      <c r="BD38" s="34" t="s">
        <v>25</v>
      </c>
      <c r="BE38" s="34" t="s">
        <v>25</v>
      </c>
      <c r="BF38" s="34" t="s">
        <v>25</v>
      </c>
      <c r="BG38" s="34" t="s">
        <v>25</v>
      </c>
      <c r="BH38" s="34" t="s">
        <v>25</v>
      </c>
      <c r="BI38" s="34" t="s">
        <v>25</v>
      </c>
      <c r="BJ38" s="36" t="s">
        <v>25</v>
      </c>
      <c r="BK38" s="4"/>
      <c r="BL38" s="5"/>
      <c r="BM38" s="2"/>
      <c r="BN38" s="3"/>
      <c r="BO38" s="19">
        <v>6</v>
      </c>
      <c r="BP38" s="34">
        <v>298</v>
      </c>
      <c r="BQ38" s="34">
        <v>888</v>
      </c>
      <c r="BR38" s="34">
        <v>1698</v>
      </c>
      <c r="BS38" s="34">
        <v>2487</v>
      </c>
      <c r="BT38" s="34" t="s">
        <v>25</v>
      </c>
      <c r="BU38" s="34" t="s">
        <v>25</v>
      </c>
      <c r="BV38" s="34" t="s">
        <v>25</v>
      </c>
      <c r="BW38" s="34" t="s">
        <v>25</v>
      </c>
      <c r="BX38" s="34" t="s">
        <v>25</v>
      </c>
      <c r="BY38" s="34" t="s">
        <v>25</v>
      </c>
      <c r="BZ38" s="36" t="s">
        <v>25</v>
      </c>
      <c r="CA38" s="4"/>
      <c r="CB38" s="5"/>
      <c r="CD38" s="3"/>
      <c r="CE38" s="19">
        <v>6</v>
      </c>
      <c r="CF38" s="34">
        <v>298</v>
      </c>
      <c r="CG38" s="34">
        <v>888</v>
      </c>
      <c r="CH38" s="34">
        <v>1698</v>
      </c>
      <c r="CI38" s="34">
        <v>2487</v>
      </c>
      <c r="CJ38" s="34" t="s">
        <v>25</v>
      </c>
      <c r="CK38" s="34" t="s">
        <v>25</v>
      </c>
      <c r="CL38" s="34" t="s">
        <v>25</v>
      </c>
      <c r="CM38" s="34" t="s">
        <v>25</v>
      </c>
      <c r="CN38" s="34" t="s">
        <v>25</v>
      </c>
      <c r="CO38" s="34" t="s">
        <v>25</v>
      </c>
      <c r="CP38" s="36" t="s">
        <v>25</v>
      </c>
      <c r="CQ38" s="4"/>
      <c r="CR38" s="5"/>
      <c r="CT38" s="3"/>
      <c r="CU38" s="19">
        <v>6</v>
      </c>
      <c r="CV38" s="34">
        <v>298</v>
      </c>
      <c r="CW38" s="34">
        <v>888</v>
      </c>
      <c r="CX38" s="34">
        <v>1698</v>
      </c>
      <c r="CY38" s="34">
        <v>2487</v>
      </c>
      <c r="CZ38" s="34" t="s">
        <v>25</v>
      </c>
      <c r="DA38" s="34" t="s">
        <v>25</v>
      </c>
      <c r="DB38" s="34" t="s">
        <v>25</v>
      </c>
      <c r="DC38" s="34" t="s">
        <v>25</v>
      </c>
      <c r="DD38" s="34" t="s">
        <v>25</v>
      </c>
      <c r="DE38" s="34" t="s">
        <v>25</v>
      </c>
      <c r="DF38" s="36" t="s">
        <v>25</v>
      </c>
      <c r="DG38" s="4"/>
      <c r="DH38" s="5"/>
    </row>
    <row r="39" spans="2:112" s="1" customFormat="1" x14ac:dyDescent="0.25">
      <c r="B39" s="3"/>
      <c r="C39" s="19">
        <v>7</v>
      </c>
      <c r="D39" s="34">
        <v>243</v>
      </c>
      <c r="E39" s="34">
        <v>980</v>
      </c>
      <c r="F39" s="34">
        <v>2010</v>
      </c>
      <c r="G39" s="34" t="s">
        <v>25</v>
      </c>
      <c r="H39" s="34" t="s">
        <v>25</v>
      </c>
      <c r="I39" s="34" t="s">
        <v>25</v>
      </c>
      <c r="J39" s="34" t="s">
        <v>25</v>
      </c>
      <c r="K39" s="34" t="s">
        <v>25</v>
      </c>
      <c r="L39" s="34" t="s">
        <v>25</v>
      </c>
      <c r="M39" s="34" t="s">
        <v>25</v>
      </c>
      <c r="N39" s="36" t="s">
        <v>25</v>
      </c>
      <c r="O39" s="4"/>
      <c r="P39" s="5"/>
      <c r="R39" s="3"/>
      <c r="S39" s="19">
        <v>7</v>
      </c>
      <c r="T39" s="34">
        <v>243</v>
      </c>
      <c r="U39" s="34">
        <v>980</v>
      </c>
      <c r="V39" s="34">
        <v>2010</v>
      </c>
      <c r="W39" s="34" t="s">
        <v>25</v>
      </c>
      <c r="X39" s="34" t="s">
        <v>25</v>
      </c>
      <c r="Y39" s="34" t="s">
        <v>25</v>
      </c>
      <c r="Z39" s="34" t="s">
        <v>25</v>
      </c>
      <c r="AA39" s="34" t="s">
        <v>25</v>
      </c>
      <c r="AB39" s="34" t="s">
        <v>25</v>
      </c>
      <c r="AC39" s="34" t="s">
        <v>25</v>
      </c>
      <c r="AD39" s="36" t="s">
        <v>25</v>
      </c>
      <c r="AE39" s="4"/>
      <c r="AF39" s="5"/>
      <c r="AG39" s="2"/>
      <c r="AH39" s="3"/>
      <c r="AI39" s="19">
        <v>7</v>
      </c>
      <c r="AJ39" s="34">
        <v>243</v>
      </c>
      <c r="AK39" s="34">
        <v>980</v>
      </c>
      <c r="AL39" s="34">
        <v>2010</v>
      </c>
      <c r="AM39" s="34" t="s">
        <v>25</v>
      </c>
      <c r="AN39" s="34" t="s">
        <v>25</v>
      </c>
      <c r="AO39" s="34" t="s">
        <v>25</v>
      </c>
      <c r="AP39" s="34" t="s">
        <v>25</v>
      </c>
      <c r="AQ39" s="34" t="s">
        <v>25</v>
      </c>
      <c r="AR39" s="34" t="s">
        <v>25</v>
      </c>
      <c r="AS39" s="34" t="s">
        <v>25</v>
      </c>
      <c r="AT39" s="36" t="s">
        <v>25</v>
      </c>
      <c r="AU39" s="4"/>
      <c r="AV39" s="5"/>
      <c r="AW39" s="2"/>
      <c r="AX39" s="3"/>
      <c r="AY39" s="19">
        <v>7</v>
      </c>
      <c r="AZ39" s="34">
        <v>243</v>
      </c>
      <c r="BA39" s="34">
        <v>980</v>
      </c>
      <c r="BB39" s="34">
        <v>2010</v>
      </c>
      <c r="BC39" s="34" t="s">
        <v>25</v>
      </c>
      <c r="BD39" s="34" t="s">
        <v>25</v>
      </c>
      <c r="BE39" s="34" t="s">
        <v>25</v>
      </c>
      <c r="BF39" s="34" t="s">
        <v>25</v>
      </c>
      <c r="BG39" s="34" t="s">
        <v>25</v>
      </c>
      <c r="BH39" s="34" t="s">
        <v>25</v>
      </c>
      <c r="BI39" s="34" t="s">
        <v>25</v>
      </c>
      <c r="BJ39" s="36" t="s">
        <v>25</v>
      </c>
      <c r="BK39" s="4"/>
      <c r="BL39" s="5"/>
      <c r="BM39" s="2"/>
      <c r="BN39" s="3"/>
      <c r="BO39" s="19">
        <v>7</v>
      </c>
      <c r="BP39" s="34">
        <v>243</v>
      </c>
      <c r="BQ39" s="34">
        <v>980</v>
      </c>
      <c r="BR39" s="34">
        <v>2010</v>
      </c>
      <c r="BS39" s="34" t="s">
        <v>25</v>
      </c>
      <c r="BT39" s="34" t="s">
        <v>25</v>
      </c>
      <c r="BU39" s="34" t="s">
        <v>25</v>
      </c>
      <c r="BV39" s="34" t="s">
        <v>25</v>
      </c>
      <c r="BW39" s="34" t="s">
        <v>25</v>
      </c>
      <c r="BX39" s="34" t="s">
        <v>25</v>
      </c>
      <c r="BY39" s="34" t="s">
        <v>25</v>
      </c>
      <c r="BZ39" s="36" t="s">
        <v>25</v>
      </c>
      <c r="CA39" s="4"/>
      <c r="CB39" s="5"/>
      <c r="CD39" s="3"/>
      <c r="CE39" s="19">
        <v>7</v>
      </c>
      <c r="CF39" s="34">
        <v>243</v>
      </c>
      <c r="CG39" s="34">
        <v>980</v>
      </c>
      <c r="CH39" s="34">
        <v>2010</v>
      </c>
      <c r="CI39" s="34" t="s">
        <v>25</v>
      </c>
      <c r="CJ39" s="34" t="s">
        <v>25</v>
      </c>
      <c r="CK39" s="34" t="s">
        <v>25</v>
      </c>
      <c r="CL39" s="34" t="s">
        <v>25</v>
      </c>
      <c r="CM39" s="34" t="s">
        <v>25</v>
      </c>
      <c r="CN39" s="34" t="s">
        <v>25</v>
      </c>
      <c r="CO39" s="34" t="s">
        <v>25</v>
      </c>
      <c r="CP39" s="36" t="s">
        <v>25</v>
      </c>
      <c r="CQ39" s="4"/>
      <c r="CR39" s="5"/>
      <c r="CT39" s="3"/>
      <c r="CU39" s="19">
        <v>7</v>
      </c>
      <c r="CV39" s="34">
        <v>243</v>
      </c>
      <c r="CW39" s="34">
        <v>980</v>
      </c>
      <c r="CX39" s="34">
        <v>2010</v>
      </c>
      <c r="CY39" s="34" t="s">
        <v>25</v>
      </c>
      <c r="CZ39" s="34" t="s">
        <v>25</v>
      </c>
      <c r="DA39" s="34" t="s">
        <v>25</v>
      </c>
      <c r="DB39" s="34" t="s">
        <v>25</v>
      </c>
      <c r="DC39" s="34" t="s">
        <v>25</v>
      </c>
      <c r="DD39" s="34" t="s">
        <v>25</v>
      </c>
      <c r="DE39" s="34" t="s">
        <v>25</v>
      </c>
      <c r="DF39" s="36" t="s">
        <v>25</v>
      </c>
      <c r="DG39" s="4"/>
      <c r="DH39" s="5"/>
    </row>
    <row r="40" spans="2:112" x14ac:dyDescent="0.25">
      <c r="B40" s="3"/>
      <c r="C40" s="19">
        <v>8</v>
      </c>
      <c r="D40" s="34">
        <v>255</v>
      </c>
      <c r="E40" s="34">
        <v>940</v>
      </c>
      <c r="F40" s="34" t="s">
        <v>25</v>
      </c>
      <c r="G40" s="34" t="s">
        <v>25</v>
      </c>
      <c r="H40" s="34" t="s">
        <v>25</v>
      </c>
      <c r="I40" s="34" t="s">
        <v>25</v>
      </c>
      <c r="J40" s="34" t="s">
        <v>25</v>
      </c>
      <c r="K40" s="34" t="s">
        <v>25</v>
      </c>
      <c r="L40" s="34" t="s">
        <v>25</v>
      </c>
      <c r="M40" s="34" t="s">
        <v>25</v>
      </c>
      <c r="N40" s="36" t="s">
        <v>25</v>
      </c>
      <c r="O40" s="4"/>
      <c r="P40" s="5"/>
      <c r="R40" s="3"/>
      <c r="S40" s="19">
        <v>8</v>
      </c>
      <c r="T40" s="34">
        <v>255</v>
      </c>
      <c r="U40" s="34">
        <v>940</v>
      </c>
      <c r="V40" s="34" t="s">
        <v>25</v>
      </c>
      <c r="W40" s="34" t="s">
        <v>25</v>
      </c>
      <c r="X40" s="34" t="s">
        <v>25</v>
      </c>
      <c r="Y40" s="34" t="s">
        <v>25</v>
      </c>
      <c r="Z40" s="34" t="s">
        <v>25</v>
      </c>
      <c r="AA40" s="34" t="s">
        <v>25</v>
      </c>
      <c r="AB40" s="34" t="s">
        <v>25</v>
      </c>
      <c r="AC40" s="34" t="s">
        <v>25</v>
      </c>
      <c r="AD40" s="36" t="s">
        <v>25</v>
      </c>
      <c r="AE40" s="4"/>
      <c r="AF40" s="5"/>
      <c r="AH40" s="3"/>
      <c r="AI40" s="19">
        <v>8</v>
      </c>
      <c r="AJ40" s="34">
        <v>255</v>
      </c>
      <c r="AK40" s="34">
        <v>940</v>
      </c>
      <c r="AL40" s="34" t="s">
        <v>25</v>
      </c>
      <c r="AM40" s="34" t="s">
        <v>25</v>
      </c>
      <c r="AN40" s="34" t="s">
        <v>25</v>
      </c>
      <c r="AO40" s="34" t="s">
        <v>25</v>
      </c>
      <c r="AP40" s="34" t="s">
        <v>25</v>
      </c>
      <c r="AQ40" s="34" t="s">
        <v>25</v>
      </c>
      <c r="AR40" s="34" t="s">
        <v>25</v>
      </c>
      <c r="AS40" s="34" t="s">
        <v>25</v>
      </c>
      <c r="AT40" s="36" t="s">
        <v>25</v>
      </c>
      <c r="AU40" s="4"/>
      <c r="AV40" s="5"/>
      <c r="AX40" s="3"/>
      <c r="AY40" s="19">
        <v>8</v>
      </c>
      <c r="AZ40" s="34">
        <v>255</v>
      </c>
      <c r="BA40" s="34">
        <v>940</v>
      </c>
      <c r="BB40" s="34" t="s">
        <v>25</v>
      </c>
      <c r="BC40" s="34" t="s">
        <v>25</v>
      </c>
      <c r="BD40" s="34" t="s">
        <v>25</v>
      </c>
      <c r="BE40" s="34" t="s">
        <v>25</v>
      </c>
      <c r="BF40" s="34" t="s">
        <v>25</v>
      </c>
      <c r="BG40" s="34" t="s">
        <v>25</v>
      </c>
      <c r="BH40" s="34" t="s">
        <v>25</v>
      </c>
      <c r="BI40" s="34" t="s">
        <v>25</v>
      </c>
      <c r="BJ40" s="36" t="s">
        <v>25</v>
      </c>
      <c r="BK40" s="4"/>
      <c r="BL40" s="5"/>
      <c r="BN40" s="3"/>
      <c r="BO40" s="19">
        <v>8</v>
      </c>
      <c r="BP40" s="34">
        <v>255</v>
      </c>
      <c r="BQ40" s="34">
        <v>940</v>
      </c>
      <c r="BR40" s="34" t="s">
        <v>25</v>
      </c>
      <c r="BS40" s="34" t="s">
        <v>25</v>
      </c>
      <c r="BT40" s="34" t="s">
        <v>25</v>
      </c>
      <c r="BU40" s="34" t="s">
        <v>25</v>
      </c>
      <c r="BV40" s="34" t="s">
        <v>25</v>
      </c>
      <c r="BW40" s="34" t="s">
        <v>25</v>
      </c>
      <c r="BX40" s="34" t="s">
        <v>25</v>
      </c>
      <c r="BY40" s="34" t="s">
        <v>25</v>
      </c>
      <c r="BZ40" s="36" t="s">
        <v>25</v>
      </c>
      <c r="CA40" s="4"/>
      <c r="CB40" s="5"/>
      <c r="CD40" s="3"/>
      <c r="CE40" s="19">
        <v>8</v>
      </c>
      <c r="CF40" s="34">
        <v>255</v>
      </c>
      <c r="CG40" s="34">
        <v>940</v>
      </c>
      <c r="CH40" s="34" t="s">
        <v>25</v>
      </c>
      <c r="CI40" s="34" t="s">
        <v>25</v>
      </c>
      <c r="CJ40" s="34" t="s">
        <v>25</v>
      </c>
      <c r="CK40" s="34" t="s">
        <v>25</v>
      </c>
      <c r="CL40" s="34" t="s">
        <v>25</v>
      </c>
      <c r="CM40" s="34" t="s">
        <v>25</v>
      </c>
      <c r="CN40" s="34" t="s">
        <v>25</v>
      </c>
      <c r="CO40" s="34" t="s">
        <v>25</v>
      </c>
      <c r="CP40" s="36" t="s">
        <v>25</v>
      </c>
      <c r="CQ40" s="4"/>
      <c r="CR40" s="5"/>
      <c r="CT40" s="3"/>
      <c r="CU40" s="19">
        <v>8</v>
      </c>
      <c r="CV40" s="34">
        <v>255</v>
      </c>
      <c r="CW40" s="34">
        <v>940</v>
      </c>
      <c r="CX40" s="34" t="s">
        <v>25</v>
      </c>
      <c r="CY40" s="34" t="s">
        <v>25</v>
      </c>
      <c r="CZ40" s="34" t="s">
        <v>25</v>
      </c>
      <c r="DA40" s="34" t="s">
        <v>25</v>
      </c>
      <c r="DB40" s="34" t="s">
        <v>25</v>
      </c>
      <c r="DC40" s="34" t="s">
        <v>25</v>
      </c>
      <c r="DD40" s="34" t="s">
        <v>25</v>
      </c>
      <c r="DE40" s="34" t="s">
        <v>25</v>
      </c>
      <c r="DF40" s="36" t="s">
        <v>25</v>
      </c>
      <c r="DG40" s="4"/>
      <c r="DH40" s="5"/>
    </row>
    <row r="41" spans="2:112" ht="15.75" thickBot="1" x14ac:dyDescent="0.3">
      <c r="B41" s="3"/>
      <c r="C41" s="23">
        <v>9</v>
      </c>
      <c r="D41" s="37">
        <v>233</v>
      </c>
      <c r="E41" s="37" t="s">
        <v>25</v>
      </c>
      <c r="F41" s="37" t="s">
        <v>25</v>
      </c>
      <c r="G41" s="37" t="s">
        <v>25</v>
      </c>
      <c r="H41" s="37" t="s">
        <v>25</v>
      </c>
      <c r="I41" s="37" t="s">
        <v>25</v>
      </c>
      <c r="J41" s="37" t="s">
        <v>25</v>
      </c>
      <c r="K41" s="37" t="s">
        <v>25</v>
      </c>
      <c r="L41" s="37" t="s">
        <v>25</v>
      </c>
      <c r="M41" s="37" t="s">
        <v>25</v>
      </c>
      <c r="N41" s="38" t="s">
        <v>25</v>
      </c>
      <c r="O41" s="4"/>
      <c r="P41" s="5"/>
      <c r="R41" s="3"/>
      <c r="S41" s="23">
        <v>9</v>
      </c>
      <c r="T41" s="37">
        <v>233</v>
      </c>
      <c r="U41" s="37" t="s">
        <v>25</v>
      </c>
      <c r="V41" s="37" t="s">
        <v>25</v>
      </c>
      <c r="W41" s="37" t="s">
        <v>25</v>
      </c>
      <c r="X41" s="37" t="s">
        <v>25</v>
      </c>
      <c r="Y41" s="37" t="s">
        <v>25</v>
      </c>
      <c r="Z41" s="37" t="s">
        <v>25</v>
      </c>
      <c r="AA41" s="37" t="s">
        <v>25</v>
      </c>
      <c r="AB41" s="37" t="s">
        <v>25</v>
      </c>
      <c r="AC41" s="37" t="s">
        <v>25</v>
      </c>
      <c r="AD41" s="38" t="s">
        <v>25</v>
      </c>
      <c r="AE41" s="4"/>
      <c r="AF41" s="5"/>
      <c r="AH41" s="3"/>
      <c r="AI41" s="23">
        <v>9</v>
      </c>
      <c r="AJ41" s="37">
        <v>233</v>
      </c>
      <c r="AK41" s="37" t="s">
        <v>25</v>
      </c>
      <c r="AL41" s="37" t="s">
        <v>25</v>
      </c>
      <c r="AM41" s="37" t="s">
        <v>25</v>
      </c>
      <c r="AN41" s="37" t="s">
        <v>25</v>
      </c>
      <c r="AO41" s="37" t="s">
        <v>25</v>
      </c>
      <c r="AP41" s="37" t="s">
        <v>25</v>
      </c>
      <c r="AQ41" s="37" t="s">
        <v>25</v>
      </c>
      <c r="AR41" s="37" t="s">
        <v>25</v>
      </c>
      <c r="AS41" s="37" t="s">
        <v>25</v>
      </c>
      <c r="AT41" s="38" t="s">
        <v>25</v>
      </c>
      <c r="AU41" s="4"/>
      <c r="AV41" s="5"/>
      <c r="AX41" s="3"/>
      <c r="AY41" s="23">
        <v>9</v>
      </c>
      <c r="AZ41" s="37">
        <v>233</v>
      </c>
      <c r="BA41" s="37" t="s">
        <v>25</v>
      </c>
      <c r="BB41" s="37" t="s">
        <v>25</v>
      </c>
      <c r="BC41" s="37" t="s">
        <v>25</v>
      </c>
      <c r="BD41" s="37" t="s">
        <v>25</v>
      </c>
      <c r="BE41" s="37" t="s">
        <v>25</v>
      </c>
      <c r="BF41" s="37" t="s">
        <v>25</v>
      </c>
      <c r="BG41" s="37" t="s">
        <v>25</v>
      </c>
      <c r="BH41" s="37" t="s">
        <v>25</v>
      </c>
      <c r="BI41" s="37" t="s">
        <v>25</v>
      </c>
      <c r="BJ41" s="38" t="s">
        <v>25</v>
      </c>
      <c r="BK41" s="4"/>
      <c r="BL41" s="5"/>
      <c r="BN41" s="3"/>
      <c r="BO41" s="23">
        <v>9</v>
      </c>
      <c r="BP41" s="37">
        <v>233</v>
      </c>
      <c r="BQ41" s="37" t="s">
        <v>25</v>
      </c>
      <c r="BR41" s="37" t="s">
        <v>25</v>
      </c>
      <c r="BS41" s="37" t="s">
        <v>25</v>
      </c>
      <c r="BT41" s="37" t="s">
        <v>25</v>
      </c>
      <c r="BU41" s="37" t="s">
        <v>25</v>
      </c>
      <c r="BV41" s="37" t="s">
        <v>25</v>
      </c>
      <c r="BW41" s="37" t="s">
        <v>25</v>
      </c>
      <c r="BX41" s="37" t="s">
        <v>25</v>
      </c>
      <c r="BY41" s="37" t="s">
        <v>25</v>
      </c>
      <c r="BZ41" s="38" t="s">
        <v>25</v>
      </c>
      <c r="CA41" s="4"/>
      <c r="CB41" s="5"/>
      <c r="CD41" s="3"/>
      <c r="CE41" s="23">
        <v>9</v>
      </c>
      <c r="CF41" s="37">
        <v>233</v>
      </c>
      <c r="CG41" s="37" t="s">
        <v>25</v>
      </c>
      <c r="CH41" s="37" t="s">
        <v>25</v>
      </c>
      <c r="CI41" s="37" t="s">
        <v>25</v>
      </c>
      <c r="CJ41" s="37" t="s">
        <v>25</v>
      </c>
      <c r="CK41" s="37" t="s">
        <v>25</v>
      </c>
      <c r="CL41" s="37" t="s">
        <v>25</v>
      </c>
      <c r="CM41" s="37" t="s">
        <v>25</v>
      </c>
      <c r="CN41" s="37" t="s">
        <v>25</v>
      </c>
      <c r="CO41" s="37" t="s">
        <v>25</v>
      </c>
      <c r="CP41" s="38" t="s">
        <v>25</v>
      </c>
      <c r="CQ41" s="4"/>
      <c r="CR41" s="5"/>
      <c r="CT41" s="3"/>
      <c r="CU41" s="23">
        <v>9</v>
      </c>
      <c r="CV41" s="37">
        <v>233</v>
      </c>
      <c r="CW41" s="37" t="s">
        <v>25</v>
      </c>
      <c r="CX41" s="37" t="s">
        <v>25</v>
      </c>
      <c r="CY41" s="37" t="s">
        <v>25</v>
      </c>
      <c r="CZ41" s="37" t="s">
        <v>25</v>
      </c>
      <c r="DA41" s="37" t="s">
        <v>25</v>
      </c>
      <c r="DB41" s="37" t="s">
        <v>25</v>
      </c>
      <c r="DC41" s="37" t="s">
        <v>25</v>
      </c>
      <c r="DD41" s="37" t="s">
        <v>25</v>
      </c>
      <c r="DE41" s="37" t="s">
        <v>25</v>
      </c>
      <c r="DF41" s="38" t="s">
        <v>25</v>
      </c>
      <c r="DG41" s="4"/>
      <c r="DH41" s="5"/>
    </row>
    <row r="42" spans="2:112" ht="15.75" thickBot="1" x14ac:dyDescent="0.3">
      <c r="B42" s="3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5"/>
      <c r="R42" s="3"/>
      <c r="S42" s="4"/>
      <c r="T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5"/>
      <c r="AH42" s="3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5"/>
      <c r="AX42" s="3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5"/>
      <c r="BN42" s="3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5"/>
      <c r="CD42" s="3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5"/>
      <c r="CT42" s="3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5"/>
    </row>
    <row r="43" spans="2:112" ht="15.75" thickBot="1" x14ac:dyDescent="0.3">
      <c r="B43" s="3"/>
      <c r="C43" s="39" t="s">
        <v>23</v>
      </c>
      <c r="D43" s="40">
        <v>0</v>
      </c>
      <c r="E43" s="40">
        <v>1</v>
      </c>
      <c r="F43" s="40">
        <v>2</v>
      </c>
      <c r="G43" s="40">
        <v>3</v>
      </c>
      <c r="H43" s="40">
        <v>4</v>
      </c>
      <c r="I43" s="40">
        <v>5</v>
      </c>
      <c r="J43" s="40">
        <v>6</v>
      </c>
      <c r="K43" s="40">
        <v>7</v>
      </c>
      <c r="L43" s="40">
        <v>8</v>
      </c>
      <c r="M43" s="40">
        <v>9</v>
      </c>
      <c r="N43" s="8" t="s">
        <v>24</v>
      </c>
      <c r="O43" s="4"/>
      <c r="P43" s="5"/>
      <c r="R43" s="3"/>
      <c r="S43" s="39" t="s">
        <v>23</v>
      </c>
      <c r="T43" s="40">
        <v>0</v>
      </c>
      <c r="U43" s="40">
        <v>1</v>
      </c>
      <c r="V43" s="40">
        <v>2</v>
      </c>
      <c r="W43" s="40">
        <v>3</v>
      </c>
      <c r="X43" s="40">
        <v>4</v>
      </c>
      <c r="Y43" s="40">
        <v>5</v>
      </c>
      <c r="Z43" s="40">
        <v>6</v>
      </c>
      <c r="AA43" s="40">
        <v>7</v>
      </c>
      <c r="AB43" s="40">
        <v>8</v>
      </c>
      <c r="AC43" s="40">
        <v>9</v>
      </c>
      <c r="AD43" s="8" t="s">
        <v>24</v>
      </c>
      <c r="AE43" s="4"/>
      <c r="AF43" s="5"/>
      <c r="AH43" s="3"/>
      <c r="AI43" s="39" t="s">
        <v>23</v>
      </c>
      <c r="AJ43" s="40">
        <v>0</v>
      </c>
      <c r="AK43" s="40">
        <v>1</v>
      </c>
      <c r="AL43" s="40">
        <v>2</v>
      </c>
      <c r="AM43" s="40">
        <v>3</v>
      </c>
      <c r="AN43" s="40">
        <v>4</v>
      </c>
      <c r="AO43" s="40">
        <v>5</v>
      </c>
      <c r="AP43" s="40">
        <v>6</v>
      </c>
      <c r="AQ43" s="40">
        <v>7</v>
      </c>
      <c r="AR43" s="40">
        <v>8</v>
      </c>
      <c r="AS43" s="40">
        <v>9</v>
      </c>
      <c r="AT43" s="8" t="s">
        <v>24</v>
      </c>
      <c r="AU43" s="4"/>
      <c r="AV43" s="5"/>
      <c r="AX43" s="3"/>
      <c r="AY43" s="39" t="s">
        <v>23</v>
      </c>
      <c r="AZ43" s="40">
        <v>0</v>
      </c>
      <c r="BA43" s="40">
        <v>1</v>
      </c>
      <c r="BB43" s="40">
        <v>2</v>
      </c>
      <c r="BC43" s="40">
        <v>3</v>
      </c>
      <c r="BD43" s="40">
        <v>4</v>
      </c>
      <c r="BE43" s="40">
        <v>5</v>
      </c>
      <c r="BF43" s="40">
        <v>6</v>
      </c>
      <c r="BG43" s="40">
        <v>7</v>
      </c>
      <c r="BH43" s="40">
        <v>8</v>
      </c>
      <c r="BI43" s="40">
        <v>9</v>
      </c>
      <c r="BJ43" s="8" t="s">
        <v>24</v>
      </c>
      <c r="BK43" s="4"/>
      <c r="BL43" s="5"/>
      <c r="BN43" s="3"/>
      <c r="BO43" s="39" t="s">
        <v>23</v>
      </c>
      <c r="BP43" s="40">
        <v>0</v>
      </c>
      <c r="BQ43" s="40">
        <v>1</v>
      </c>
      <c r="BR43" s="40">
        <v>2</v>
      </c>
      <c r="BS43" s="40">
        <v>3</v>
      </c>
      <c r="BT43" s="40">
        <v>4</v>
      </c>
      <c r="BU43" s="40">
        <v>5</v>
      </c>
      <c r="BV43" s="40">
        <v>6</v>
      </c>
      <c r="BW43" s="40">
        <v>7</v>
      </c>
      <c r="BX43" s="40">
        <v>8</v>
      </c>
      <c r="BY43" s="40">
        <v>9</v>
      </c>
      <c r="BZ43" s="8" t="s">
        <v>24</v>
      </c>
      <c r="CA43" s="4"/>
      <c r="CB43" s="5"/>
      <c r="CD43" s="3"/>
      <c r="CE43" s="39" t="s">
        <v>23</v>
      </c>
      <c r="CF43" s="40">
        <v>0</v>
      </c>
      <c r="CG43" s="40">
        <v>1</v>
      </c>
      <c r="CH43" s="40">
        <v>2</v>
      </c>
      <c r="CI43" s="40">
        <v>3</v>
      </c>
      <c r="CJ43" s="40">
        <v>4</v>
      </c>
      <c r="CK43" s="40">
        <v>5</v>
      </c>
      <c r="CL43" s="40">
        <v>6</v>
      </c>
      <c r="CM43" s="40">
        <v>7</v>
      </c>
      <c r="CN43" s="40">
        <v>8</v>
      </c>
      <c r="CO43" s="40">
        <v>9</v>
      </c>
      <c r="CP43" s="8" t="s">
        <v>24</v>
      </c>
      <c r="CQ43" s="4"/>
      <c r="CR43" s="5"/>
      <c r="CT43" s="3"/>
      <c r="CU43" s="41" t="s">
        <v>23</v>
      </c>
      <c r="CV43" s="42">
        <v>0</v>
      </c>
      <c r="CW43" s="42">
        <v>1</v>
      </c>
      <c r="CX43" s="42">
        <v>2</v>
      </c>
      <c r="CY43" s="42">
        <v>3</v>
      </c>
      <c r="CZ43" s="42">
        <v>4</v>
      </c>
      <c r="DA43" s="42">
        <v>5</v>
      </c>
      <c r="DB43" s="42">
        <v>6</v>
      </c>
      <c r="DC43" s="42">
        <v>7</v>
      </c>
      <c r="DD43" s="42">
        <v>8</v>
      </c>
      <c r="DE43" s="42">
        <v>9</v>
      </c>
      <c r="DF43" s="8" t="s">
        <v>24</v>
      </c>
      <c r="DG43" s="4"/>
      <c r="DH43" s="5"/>
    </row>
    <row r="44" spans="2:112" ht="15.75" thickBot="1" x14ac:dyDescent="0.3">
      <c r="B44" s="3"/>
      <c r="C44" s="43" t="s">
        <v>26</v>
      </c>
      <c r="D44" s="44">
        <f>VLOOKUP($D$4,'Hipotesis Grossing Up'!$C$26:$N$32,2,FALSE)</f>
        <v>7.2891566265060243E-2</v>
      </c>
      <c r="E44" s="44">
        <f>VLOOKUP($D$4,'Hipotesis Grossing Up'!$C$26:$N$32,3,FALSE)</f>
        <v>0.23343373493975902</v>
      </c>
      <c r="F44" s="44">
        <f>VLOOKUP($D$4,'Hipotesis Grossing Up'!$C$26:$N$32,4,FALSE)</f>
        <v>0.36656626506024098</v>
      </c>
      <c r="G44" s="44">
        <f>VLOOKUP($D$4,'Hipotesis Grossing Up'!$C$26:$N$32,5,FALSE)</f>
        <v>0.47710843373493977</v>
      </c>
      <c r="H44" s="44">
        <f>VLOOKUP($D$4,'Hipotesis Grossing Up'!$C$26:$N$32,6,FALSE)</f>
        <v>0.60120481927710845</v>
      </c>
      <c r="I44" s="44">
        <f>VLOOKUP($D$4,'Hipotesis Grossing Up'!$C$26:$N$32,7,FALSE)</f>
        <v>0.74066265060240966</v>
      </c>
      <c r="J44" s="44">
        <f>VLOOKUP($D$4,'Hipotesis Grossing Up'!$C$26:$N$32,8,FALSE)</f>
        <v>0.78795180722891567</v>
      </c>
      <c r="K44" s="44">
        <f>VLOOKUP($D$4,'Hipotesis Grossing Up'!$C$26:$N$32,9,FALSE)</f>
        <v>0.83554216867469877</v>
      </c>
      <c r="L44" s="44">
        <f>VLOOKUP($D$4,'Hipotesis Grossing Up'!$C$26:$N$32,10,FALSE)</f>
        <v>0.90542168674698797</v>
      </c>
      <c r="M44" s="44">
        <f>VLOOKUP($D$4,'Hipotesis Grossing Up'!$C$26:$N$32,11,FALSE)</f>
        <v>0.94006024096385543</v>
      </c>
      <c r="N44" s="45">
        <f>VLOOKUP($D$4,'Hipotesis Grossing Up'!$C$26:$N$32,12,FALSE)</f>
        <v>1</v>
      </c>
      <c r="O44" s="4"/>
      <c r="P44" s="5"/>
      <c r="R44" s="3"/>
      <c r="S44" s="46" t="s">
        <v>26</v>
      </c>
      <c r="T44" s="47">
        <f>'Hipotesis Grossing Up'!D27</f>
        <v>8.3947891566265059E-2</v>
      </c>
      <c r="U44" s="47">
        <f>'Hipotesis Grossing Up'!E27</f>
        <v>0.21123343373493975</v>
      </c>
      <c r="V44" s="47">
        <f>'Hipotesis Grossing Up'!F27</f>
        <v>0.37111656626506023</v>
      </c>
      <c r="W44" s="47">
        <f>'Hipotesis Grossing Up'!G27</f>
        <v>0.50555210843373488</v>
      </c>
      <c r="X44" s="47">
        <f>'Hipotesis Grossing Up'!H27</f>
        <v>0.58840120481927705</v>
      </c>
      <c r="Y44" s="47">
        <f>'Hipotesis Grossing Up'!I27</f>
        <v>0.76224066265060242</v>
      </c>
      <c r="Z44" s="47">
        <f>'Hipotesis Grossing Up'!J27</f>
        <v>0.79926295180722895</v>
      </c>
      <c r="AA44" s="47">
        <f>'Hipotesis Grossing Up'!K27</f>
        <v>0.85263554216867465</v>
      </c>
      <c r="AB44" s="47">
        <f>'Hipotesis Grossing Up'!L27</f>
        <v>0.90370542168674695</v>
      </c>
      <c r="AC44" s="47">
        <f>'Hipotesis Grossing Up'!M27</f>
        <v>0.95609006024096377</v>
      </c>
      <c r="AD44" s="47">
        <f>'Hipotesis Grossing Up'!N27</f>
        <v>1</v>
      </c>
      <c r="AE44" s="4"/>
      <c r="AF44" s="5"/>
      <c r="AH44" s="3"/>
      <c r="AI44" s="46" t="s">
        <v>26</v>
      </c>
      <c r="AJ44" s="47">
        <f>'Hipotesis Grossing Up'!D28</f>
        <v>7.2891566265060243E-2</v>
      </c>
      <c r="AK44" s="47">
        <f>'Hipotesis Grossing Up'!E28</f>
        <v>0.19650000000000001</v>
      </c>
      <c r="AL44" s="47">
        <f>'Hipotesis Grossing Up'!F28</f>
        <v>0.36530000000000001</v>
      </c>
      <c r="AM44" s="47">
        <f>'Hipotesis Grossing Up'!G28</f>
        <v>0.47710843373493977</v>
      </c>
      <c r="AN44" s="47">
        <f>'Hipotesis Grossing Up'!H28</f>
        <v>0.57679999999999998</v>
      </c>
      <c r="AO44" s="47">
        <f>'Hipotesis Grossing Up'!I28</f>
        <v>0.74066265060240966</v>
      </c>
      <c r="AP44" s="47">
        <f>'Hipotesis Grossing Up'!J28</f>
        <v>0.78795180722891567</v>
      </c>
      <c r="AQ44" s="47">
        <f>'Hipotesis Grossing Up'!K28</f>
        <v>0.83554216867469877</v>
      </c>
      <c r="AR44" s="47">
        <f>'Hipotesis Grossing Up'!L28</f>
        <v>0.89580000000000004</v>
      </c>
      <c r="AS44" s="47">
        <f>'Hipotesis Grossing Up'!M28</f>
        <v>0.94006024096385543</v>
      </c>
      <c r="AT44" s="47">
        <f>'Hipotesis Grossing Up'!N28</f>
        <v>1</v>
      </c>
      <c r="AU44" s="4"/>
      <c r="AV44" s="5"/>
      <c r="AX44" s="3"/>
      <c r="AY44" s="46" t="s">
        <v>26</v>
      </c>
      <c r="AZ44" s="47">
        <f>'Hipotesis Grossing Up'!D29</f>
        <v>9.5000000000000001E-2</v>
      </c>
      <c r="BA44" s="47">
        <f>'Hipotesis Grossing Up'!E29</f>
        <v>0.23343373493975902</v>
      </c>
      <c r="BB44" s="47">
        <f>'Hipotesis Grossing Up'!F29</f>
        <v>0.38</v>
      </c>
      <c r="BC44" s="47">
        <f>'Hipotesis Grossing Up'!G29</f>
        <v>0.52239999999999998</v>
      </c>
      <c r="BD44" s="47">
        <f>'Hipotesis Grossing Up'!H29</f>
        <v>0.60120481927710845</v>
      </c>
      <c r="BE44" s="47">
        <f>'Hipotesis Grossing Up'!I29</f>
        <v>0.77680000000000005</v>
      </c>
      <c r="BF44" s="47">
        <f>'Hipotesis Grossing Up'!J29</f>
        <v>0.81040000000000001</v>
      </c>
      <c r="BG44" s="47">
        <f>'Hipotesis Grossing Up'!K29</f>
        <v>0.86570000000000003</v>
      </c>
      <c r="BH44" s="47">
        <f>'Hipotesis Grossing Up'!L29</f>
        <v>0.91049999999999998</v>
      </c>
      <c r="BI44" s="47">
        <f>'Hipotesis Grossing Up'!M29</f>
        <v>0.96879999999999999</v>
      </c>
      <c r="BJ44" s="47">
        <f>'Hipotesis Grossing Up'!N29</f>
        <v>1</v>
      </c>
      <c r="BK44" s="4"/>
      <c r="BL44" s="5"/>
      <c r="BN44" s="3"/>
      <c r="BO44" s="46" t="s">
        <v>26</v>
      </c>
      <c r="BP44" s="47">
        <f>'Hipotesis Grossing Up'!D30</f>
        <v>5.6266599644526835E-2</v>
      </c>
      <c r="BQ44" s="47">
        <f>'Hipotesis Grossing Up'!E30</f>
        <v>0.1983155271286256</v>
      </c>
      <c r="BR44" s="47">
        <f>'Hipotesis Grossing Up'!F30</f>
        <v>0.3494116515030683</v>
      </c>
      <c r="BS44" s="47">
        <f>'Hipotesis Grossing Up'!G30</f>
        <v>0.51523301231198071</v>
      </c>
      <c r="BT44" s="47">
        <f>'Hipotesis Grossing Up'!H30</f>
        <v>0.61733724149369207</v>
      </c>
      <c r="BU44" s="47">
        <f>'Hipotesis Grossing Up'!I30</f>
        <v>0.69810331252439517</v>
      </c>
      <c r="BV44" s="47">
        <f>'Hipotesis Grossing Up'!J30</f>
        <v>0.77028674375383632</v>
      </c>
      <c r="BW44" s="47">
        <f>'Hipotesis Grossing Up'!K30</f>
        <v>0.82647588203302824</v>
      </c>
      <c r="BX44" s="47">
        <f>'Hipotesis Grossing Up'!L30</f>
        <v>0.90542168674698797</v>
      </c>
      <c r="BY44" s="47">
        <f>'Hipotesis Grossing Up'!M30</f>
        <v>0.94006024096385543</v>
      </c>
      <c r="BZ44" s="47">
        <f>'Hipotesis Grossing Up'!N30</f>
        <v>1</v>
      </c>
      <c r="CA44" s="4"/>
      <c r="CB44" s="5"/>
      <c r="CD44" s="3"/>
      <c r="CE44" s="46" t="s">
        <v>26</v>
      </c>
      <c r="CF44" s="47">
        <f>'Hipotesis Grossing Up'!D31</f>
        <v>3.7302341355421827E-2</v>
      </c>
      <c r="CG44" s="47">
        <f>'Hipotesis Grossing Up'!E31</f>
        <v>0.15043742604244195</v>
      </c>
      <c r="CH44" s="47">
        <f>'Hipotesis Grossing Up'!F31</f>
        <v>0.30855023096460032</v>
      </c>
      <c r="CI44" s="47">
        <f>'Hipotesis Grossing Up'!G31</f>
        <v>0.45192251143048351</v>
      </c>
      <c r="CJ44" s="47">
        <f>'Hipotesis Grossing Up'!H31</f>
        <v>0.56893059131304768</v>
      </c>
      <c r="CK44" s="47">
        <f>'Hipotesis Grossing Up'!I31</f>
        <v>0.65976631628016724</v>
      </c>
      <c r="CL44" s="47">
        <f>'Hipotesis Grossing Up'!J31</f>
        <v>0.75614717073676163</v>
      </c>
      <c r="CM44" s="47">
        <f>'Hipotesis Grossing Up'!K31</f>
        <v>0.8174095953913576</v>
      </c>
      <c r="CN44" s="47">
        <f>'Hipotesis Grossing Up'!L31</f>
        <v>0.90542168674698797</v>
      </c>
      <c r="CO44" s="47">
        <f>'Hipotesis Grossing Up'!M31</f>
        <v>0.94006024096385543</v>
      </c>
      <c r="CP44" s="47">
        <f>'Hipotesis Grossing Up'!N31</f>
        <v>1</v>
      </c>
      <c r="CQ44" s="4"/>
      <c r="CR44" s="5"/>
      <c r="CT44" s="3"/>
      <c r="CU44" s="46" t="s">
        <v>26</v>
      </c>
      <c r="CV44" s="47">
        <f>'Hipotesis Grossing Up'!D32</f>
        <v>7.2891566265060243E-2</v>
      </c>
      <c r="CW44" s="47">
        <f>'Hipotesis Grossing Up'!E32</f>
        <v>0.23343373493975902</v>
      </c>
      <c r="CX44" s="47">
        <f>'Hipotesis Grossing Up'!F32</f>
        <v>0.36656626506024098</v>
      </c>
      <c r="CY44" s="47">
        <f>'Hipotesis Grossing Up'!G32</f>
        <v>0.58600313665128001</v>
      </c>
      <c r="CZ44" s="47">
        <f>'Hipotesis Grossing Up'!H32</f>
        <v>0.63995124501984735</v>
      </c>
      <c r="DA44" s="47">
        <f>'Hipotesis Grossing Up'!I32</f>
        <v>0.74066265060240966</v>
      </c>
      <c r="DB44" s="47">
        <f>'Hipotesis Grossing Up'!J32</f>
        <v>0.78795180722891567</v>
      </c>
      <c r="DC44" s="47">
        <f>'Hipotesis Grossing Up'!K32</f>
        <v>0.83554216867469877</v>
      </c>
      <c r="DD44" s="47">
        <f>'Hipotesis Grossing Up'!L32</f>
        <v>0.90542168674698797</v>
      </c>
      <c r="DE44" s="47">
        <f>'Hipotesis Grossing Up'!M32</f>
        <v>0.94006024096385543</v>
      </c>
      <c r="DF44" s="47">
        <f>'Hipotesis Grossing Up'!N32</f>
        <v>1</v>
      </c>
      <c r="DG44" s="4"/>
      <c r="DH44" s="5"/>
    </row>
    <row r="45" spans="2:112" x14ac:dyDescent="0.25">
      <c r="B45" s="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5"/>
      <c r="R45" s="3"/>
      <c r="S45" s="4"/>
      <c r="T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5"/>
      <c r="AH45" s="3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5"/>
      <c r="AX45" s="3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5"/>
      <c r="BN45" s="3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5"/>
      <c r="CD45" s="3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5"/>
      <c r="CT45" s="3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5"/>
    </row>
    <row r="46" spans="2:112" ht="15.75" thickBot="1" x14ac:dyDescent="0.3">
      <c r="B46" s="3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5"/>
      <c r="R46" s="3"/>
      <c r="S46" s="4"/>
      <c r="T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5"/>
      <c r="AH46" s="3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5"/>
      <c r="AX46" s="3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5"/>
      <c r="BN46" s="3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5"/>
      <c r="CD46" s="3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5"/>
      <c r="CT46" s="3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5"/>
    </row>
    <row r="47" spans="2:112" ht="16.5" thickBot="1" x14ac:dyDescent="0.3">
      <c r="B47" s="3"/>
      <c r="C47" s="170" t="s">
        <v>27</v>
      </c>
      <c r="D47" s="171"/>
      <c r="E47" s="171"/>
      <c r="F47" s="171"/>
      <c r="G47" s="171"/>
      <c r="H47" s="171"/>
      <c r="I47" s="171"/>
      <c r="J47" s="171"/>
      <c r="K47" s="171"/>
      <c r="L47" s="171"/>
      <c r="M47" s="171"/>
      <c r="N47" s="172"/>
      <c r="O47" s="4"/>
      <c r="P47" s="5"/>
      <c r="R47" s="3"/>
      <c r="S47" s="170" t="s">
        <v>27</v>
      </c>
      <c r="T47" s="171"/>
      <c r="U47" s="171"/>
      <c r="V47" s="171"/>
      <c r="W47" s="171"/>
      <c r="X47" s="171"/>
      <c r="Y47" s="171"/>
      <c r="Z47" s="171"/>
      <c r="AA47" s="171"/>
      <c r="AB47" s="171"/>
      <c r="AC47" s="171"/>
      <c r="AD47" s="172"/>
      <c r="AE47" s="4"/>
      <c r="AF47" s="5"/>
      <c r="AH47" s="3"/>
      <c r="AI47" s="170" t="s">
        <v>27</v>
      </c>
      <c r="AJ47" s="171"/>
      <c r="AK47" s="171"/>
      <c r="AL47" s="171"/>
      <c r="AM47" s="171"/>
      <c r="AN47" s="171"/>
      <c r="AO47" s="171"/>
      <c r="AP47" s="171"/>
      <c r="AQ47" s="171"/>
      <c r="AR47" s="171"/>
      <c r="AS47" s="171"/>
      <c r="AT47" s="172"/>
      <c r="AU47" s="4"/>
      <c r="AV47" s="5"/>
      <c r="AX47" s="3"/>
      <c r="AY47" s="170" t="s">
        <v>27</v>
      </c>
      <c r="AZ47" s="171"/>
      <c r="BA47" s="171"/>
      <c r="BB47" s="171"/>
      <c r="BC47" s="171"/>
      <c r="BD47" s="171"/>
      <c r="BE47" s="171"/>
      <c r="BF47" s="171"/>
      <c r="BG47" s="171"/>
      <c r="BH47" s="171"/>
      <c r="BI47" s="171"/>
      <c r="BJ47" s="172"/>
      <c r="BK47" s="4"/>
      <c r="BL47" s="5"/>
      <c r="BN47" s="3"/>
      <c r="BO47" s="170" t="s">
        <v>27</v>
      </c>
      <c r="BP47" s="171"/>
      <c r="BQ47" s="171"/>
      <c r="BR47" s="171"/>
      <c r="BS47" s="171"/>
      <c r="BT47" s="171"/>
      <c r="BU47" s="171"/>
      <c r="BV47" s="171"/>
      <c r="BW47" s="171"/>
      <c r="BX47" s="171"/>
      <c r="BY47" s="171"/>
      <c r="BZ47" s="172"/>
      <c r="CA47" s="4"/>
      <c r="CB47" s="5"/>
      <c r="CD47" s="3"/>
      <c r="CE47" s="170" t="s">
        <v>27</v>
      </c>
      <c r="CF47" s="171"/>
      <c r="CG47" s="171"/>
      <c r="CH47" s="171"/>
      <c r="CI47" s="171"/>
      <c r="CJ47" s="171"/>
      <c r="CK47" s="171"/>
      <c r="CL47" s="171"/>
      <c r="CM47" s="171"/>
      <c r="CN47" s="171"/>
      <c r="CO47" s="171"/>
      <c r="CP47" s="172"/>
      <c r="CQ47" s="4"/>
      <c r="CR47" s="5"/>
      <c r="CT47" s="3"/>
      <c r="CU47" s="170" t="s">
        <v>27</v>
      </c>
      <c r="CV47" s="171"/>
      <c r="CW47" s="171"/>
      <c r="CX47" s="171"/>
      <c r="CY47" s="171"/>
      <c r="CZ47" s="171"/>
      <c r="DA47" s="171"/>
      <c r="DB47" s="171"/>
      <c r="DC47" s="171"/>
      <c r="DD47" s="171"/>
      <c r="DE47" s="171"/>
      <c r="DF47" s="172"/>
      <c r="DG47" s="4"/>
      <c r="DH47" s="5"/>
    </row>
    <row r="48" spans="2:112" ht="15.75" thickBot="1" x14ac:dyDescent="0.3">
      <c r="B48" s="3"/>
      <c r="C48" s="30" t="s">
        <v>23</v>
      </c>
      <c r="D48" s="31">
        <v>0</v>
      </c>
      <c r="E48" s="32">
        <v>1</v>
      </c>
      <c r="F48" s="32">
        <v>2</v>
      </c>
      <c r="G48" s="32">
        <v>3</v>
      </c>
      <c r="H48" s="32">
        <v>4</v>
      </c>
      <c r="I48" s="32">
        <v>5</v>
      </c>
      <c r="J48" s="32">
        <v>6</v>
      </c>
      <c r="K48" s="32">
        <v>7</v>
      </c>
      <c r="L48" s="32">
        <v>8</v>
      </c>
      <c r="M48" s="32">
        <v>9</v>
      </c>
      <c r="N48" s="7" t="s">
        <v>24</v>
      </c>
      <c r="O48" s="4"/>
      <c r="P48" s="5"/>
      <c r="R48" s="3"/>
      <c r="S48" s="30" t="s">
        <v>23</v>
      </c>
      <c r="T48" s="31">
        <v>0</v>
      </c>
      <c r="U48" s="32">
        <v>1</v>
      </c>
      <c r="V48" s="32">
        <v>2</v>
      </c>
      <c r="W48" s="32">
        <v>3</v>
      </c>
      <c r="X48" s="32">
        <v>4</v>
      </c>
      <c r="Y48" s="32">
        <v>5</v>
      </c>
      <c r="Z48" s="32">
        <v>6</v>
      </c>
      <c r="AA48" s="32">
        <v>7</v>
      </c>
      <c r="AB48" s="32">
        <v>8</v>
      </c>
      <c r="AC48" s="32">
        <v>9</v>
      </c>
      <c r="AD48" s="7" t="s">
        <v>24</v>
      </c>
      <c r="AE48" s="4"/>
      <c r="AF48" s="5"/>
      <c r="AH48" s="3"/>
      <c r="AI48" s="30" t="s">
        <v>23</v>
      </c>
      <c r="AJ48" s="31">
        <v>0</v>
      </c>
      <c r="AK48" s="32">
        <v>1</v>
      </c>
      <c r="AL48" s="32">
        <v>2</v>
      </c>
      <c r="AM48" s="32">
        <v>3</v>
      </c>
      <c r="AN48" s="32">
        <v>4</v>
      </c>
      <c r="AO48" s="32">
        <v>5</v>
      </c>
      <c r="AP48" s="32">
        <v>6</v>
      </c>
      <c r="AQ48" s="32">
        <v>7</v>
      </c>
      <c r="AR48" s="32">
        <v>8</v>
      </c>
      <c r="AS48" s="32">
        <v>9</v>
      </c>
      <c r="AT48" s="7" t="s">
        <v>24</v>
      </c>
      <c r="AU48" s="4"/>
      <c r="AV48" s="5"/>
      <c r="AX48" s="3"/>
      <c r="AY48" s="30" t="s">
        <v>23</v>
      </c>
      <c r="AZ48" s="31">
        <v>0</v>
      </c>
      <c r="BA48" s="32">
        <v>1</v>
      </c>
      <c r="BB48" s="32">
        <v>2</v>
      </c>
      <c r="BC48" s="32">
        <v>3</v>
      </c>
      <c r="BD48" s="32">
        <v>4</v>
      </c>
      <c r="BE48" s="32">
        <v>5</v>
      </c>
      <c r="BF48" s="32">
        <v>6</v>
      </c>
      <c r="BG48" s="32">
        <v>7</v>
      </c>
      <c r="BH48" s="32">
        <v>8</v>
      </c>
      <c r="BI48" s="32">
        <v>9</v>
      </c>
      <c r="BJ48" s="7" t="s">
        <v>24</v>
      </c>
      <c r="BK48" s="4"/>
      <c r="BL48" s="5"/>
      <c r="BN48" s="3"/>
      <c r="BO48" s="30" t="s">
        <v>23</v>
      </c>
      <c r="BP48" s="31">
        <v>0</v>
      </c>
      <c r="BQ48" s="32">
        <v>1</v>
      </c>
      <c r="BR48" s="32">
        <v>2</v>
      </c>
      <c r="BS48" s="32">
        <v>3</v>
      </c>
      <c r="BT48" s="32">
        <v>4</v>
      </c>
      <c r="BU48" s="32">
        <v>5</v>
      </c>
      <c r="BV48" s="32">
        <v>6</v>
      </c>
      <c r="BW48" s="32">
        <v>7</v>
      </c>
      <c r="BX48" s="32">
        <v>8</v>
      </c>
      <c r="BY48" s="32">
        <v>9</v>
      </c>
      <c r="BZ48" s="7" t="s">
        <v>24</v>
      </c>
      <c r="CA48" s="4"/>
      <c r="CB48" s="5"/>
      <c r="CD48" s="3"/>
      <c r="CE48" s="30" t="s">
        <v>23</v>
      </c>
      <c r="CF48" s="31">
        <v>0</v>
      </c>
      <c r="CG48" s="32">
        <v>1</v>
      </c>
      <c r="CH48" s="32">
        <v>2</v>
      </c>
      <c r="CI48" s="32">
        <v>3</v>
      </c>
      <c r="CJ48" s="32">
        <v>4</v>
      </c>
      <c r="CK48" s="32">
        <v>5</v>
      </c>
      <c r="CL48" s="32">
        <v>6</v>
      </c>
      <c r="CM48" s="32">
        <v>7</v>
      </c>
      <c r="CN48" s="32">
        <v>8</v>
      </c>
      <c r="CO48" s="32">
        <v>9</v>
      </c>
      <c r="CP48" s="7" t="s">
        <v>24</v>
      </c>
      <c r="CQ48" s="4"/>
      <c r="CR48" s="5"/>
      <c r="CT48" s="3"/>
      <c r="CU48" s="30" t="s">
        <v>23</v>
      </c>
      <c r="CV48" s="31">
        <v>0</v>
      </c>
      <c r="CW48" s="32">
        <v>1</v>
      </c>
      <c r="CX48" s="32">
        <v>2</v>
      </c>
      <c r="CY48" s="32">
        <v>3</v>
      </c>
      <c r="CZ48" s="32">
        <v>4</v>
      </c>
      <c r="DA48" s="32">
        <v>5</v>
      </c>
      <c r="DB48" s="32">
        <v>6</v>
      </c>
      <c r="DC48" s="32">
        <v>7</v>
      </c>
      <c r="DD48" s="32">
        <v>8</v>
      </c>
      <c r="DE48" s="32">
        <v>9</v>
      </c>
      <c r="DF48" s="7" t="s">
        <v>24</v>
      </c>
      <c r="DG48" s="4"/>
      <c r="DH48" s="5"/>
    </row>
    <row r="49" spans="1:112" x14ac:dyDescent="0.25">
      <c r="B49" s="3"/>
      <c r="C49" s="19">
        <v>0</v>
      </c>
      <c r="D49" s="34">
        <f t="shared" ref="D49:M53" si="1">D32/D$44</f>
        <v>3320</v>
      </c>
      <c r="E49" s="34">
        <f t="shared" si="1"/>
        <v>3320</v>
      </c>
      <c r="F49" s="34">
        <f t="shared" si="1"/>
        <v>3320</v>
      </c>
      <c r="G49" s="34">
        <f t="shared" si="1"/>
        <v>3320</v>
      </c>
      <c r="H49" s="34">
        <f t="shared" si="1"/>
        <v>3320</v>
      </c>
      <c r="I49" s="48">
        <f t="shared" si="1"/>
        <v>3320</v>
      </c>
      <c r="J49" s="34">
        <f t="shared" si="1"/>
        <v>3320</v>
      </c>
      <c r="K49" s="34">
        <f t="shared" si="1"/>
        <v>3320</v>
      </c>
      <c r="L49" s="34">
        <f t="shared" si="1"/>
        <v>3320</v>
      </c>
      <c r="M49" s="34">
        <f t="shared" si="1"/>
        <v>3320</v>
      </c>
      <c r="N49" s="49">
        <f>N32</f>
        <v>3320</v>
      </c>
      <c r="O49" s="4"/>
      <c r="P49" s="5"/>
      <c r="R49" s="3"/>
      <c r="S49" s="19">
        <v>0</v>
      </c>
      <c r="T49" s="34">
        <f t="shared" ref="T49:AC53" si="2">T32/T$44</f>
        <v>2882.7406559576903</v>
      </c>
      <c r="U49" s="34">
        <f t="shared" si="2"/>
        <v>3668.9267711875891</v>
      </c>
      <c r="V49" s="34">
        <f t="shared" si="2"/>
        <v>3279.2931133416173</v>
      </c>
      <c r="W49" s="34">
        <f t="shared" si="2"/>
        <v>3133.2081769126326</v>
      </c>
      <c r="X49" s="34">
        <f t="shared" si="2"/>
        <v>3392.2432239292511</v>
      </c>
      <c r="Y49" s="48">
        <f t="shared" si="2"/>
        <v>3226.0152475323425</v>
      </c>
      <c r="Z49" s="34">
        <f t="shared" si="2"/>
        <v>3273.0154626645858</v>
      </c>
      <c r="AA49" s="34">
        <f t="shared" si="2"/>
        <v>3253.441667402632</v>
      </c>
      <c r="AB49" s="34">
        <f t="shared" si="2"/>
        <v>3326.3051519480373</v>
      </c>
      <c r="AC49" s="34">
        <f t="shared" si="2"/>
        <v>3264.3368337219331</v>
      </c>
      <c r="AD49" s="49">
        <f>AD32</f>
        <v>3320</v>
      </c>
      <c r="AE49" s="4"/>
      <c r="AF49" s="5"/>
      <c r="AH49" s="3"/>
      <c r="AI49" s="19">
        <v>0</v>
      </c>
      <c r="AJ49" s="34">
        <f t="shared" ref="AJ49:AS53" si="3">AJ32/AJ$44</f>
        <v>3320</v>
      </c>
      <c r="AK49" s="34">
        <f t="shared" si="3"/>
        <v>3944.0203562340967</v>
      </c>
      <c r="AL49" s="34">
        <f t="shared" si="3"/>
        <v>3331.5083493019433</v>
      </c>
      <c r="AM49" s="34">
        <f t="shared" si="3"/>
        <v>3320</v>
      </c>
      <c r="AN49" s="34">
        <f t="shared" si="3"/>
        <v>3460.4715672676839</v>
      </c>
      <c r="AO49" s="48">
        <f t="shared" si="3"/>
        <v>3320</v>
      </c>
      <c r="AP49" s="34">
        <f t="shared" si="3"/>
        <v>3320</v>
      </c>
      <c r="AQ49" s="34">
        <f t="shared" si="3"/>
        <v>3320</v>
      </c>
      <c r="AR49" s="34">
        <f t="shared" si="3"/>
        <v>3355.6597454789012</v>
      </c>
      <c r="AS49" s="34">
        <f t="shared" si="3"/>
        <v>3320</v>
      </c>
      <c r="AT49" s="49">
        <f>AT32</f>
        <v>3320</v>
      </c>
      <c r="AU49" s="4"/>
      <c r="AV49" s="5"/>
      <c r="AX49" s="3"/>
      <c r="AY49" s="19">
        <v>0</v>
      </c>
      <c r="AZ49" s="34">
        <f t="shared" ref="AZ49:BI53" si="4">AZ32/AZ$44</f>
        <v>2547.3684210526317</v>
      </c>
      <c r="BA49" s="34">
        <f t="shared" si="4"/>
        <v>3320</v>
      </c>
      <c r="BB49" s="34">
        <f t="shared" si="4"/>
        <v>3202.6315789473683</v>
      </c>
      <c r="BC49" s="34">
        <f t="shared" si="4"/>
        <v>3032.1592649310874</v>
      </c>
      <c r="BD49" s="34">
        <f t="shared" si="4"/>
        <v>3320</v>
      </c>
      <c r="BE49" s="48">
        <f t="shared" si="4"/>
        <v>3165.5509783728112</v>
      </c>
      <c r="BF49" s="34">
        <f t="shared" si="4"/>
        <v>3228.0355380059232</v>
      </c>
      <c r="BG49" s="34">
        <f t="shared" si="4"/>
        <v>3204.3433059951485</v>
      </c>
      <c r="BH49" s="34">
        <f t="shared" si="4"/>
        <v>3301.4827018121914</v>
      </c>
      <c r="BI49" s="34">
        <f t="shared" si="4"/>
        <v>3221.511147811726</v>
      </c>
      <c r="BJ49" s="49">
        <f>BJ32</f>
        <v>3320</v>
      </c>
      <c r="BK49" s="4"/>
      <c r="BL49" s="5"/>
      <c r="BN49" s="3"/>
      <c r="BO49" s="19">
        <v>0</v>
      </c>
      <c r="BP49" s="34">
        <f t="shared" ref="BP49:BY53" si="5">BP32/BP$44</f>
        <v>4300.952990386364</v>
      </c>
      <c r="BQ49" s="34">
        <f t="shared" si="5"/>
        <v>3907.9138745265377</v>
      </c>
      <c r="BR49" s="34">
        <f t="shared" si="5"/>
        <v>3482.9977614221407</v>
      </c>
      <c r="BS49" s="34">
        <f t="shared" si="5"/>
        <v>3074.3371681332915</v>
      </c>
      <c r="BT49" s="34">
        <f t="shared" si="5"/>
        <v>3233.2408703718147</v>
      </c>
      <c r="BU49" s="48">
        <f t="shared" si="5"/>
        <v>3522.4012776963732</v>
      </c>
      <c r="BV49" s="34">
        <f t="shared" si="5"/>
        <v>3396.1378943787272</v>
      </c>
      <c r="BW49" s="34">
        <f t="shared" si="5"/>
        <v>3356.4197822401106</v>
      </c>
      <c r="BX49" s="34">
        <f t="shared" si="5"/>
        <v>3320</v>
      </c>
      <c r="BY49" s="34">
        <f t="shared" si="5"/>
        <v>3320</v>
      </c>
      <c r="BZ49" s="49">
        <f>BZ32</f>
        <v>3320</v>
      </c>
      <c r="CA49" s="4"/>
      <c r="CB49" s="5"/>
      <c r="CD49" s="3"/>
      <c r="CE49" s="19">
        <v>0</v>
      </c>
      <c r="CF49" s="34">
        <f t="shared" ref="CF49:CO53" si="6">CF32/CF$44</f>
        <v>6487.5284286900596</v>
      </c>
      <c r="CG49" s="34">
        <f t="shared" si="6"/>
        <v>5151.6435795794205</v>
      </c>
      <c r="CH49" s="34">
        <f t="shared" si="6"/>
        <v>3944.252435641914</v>
      </c>
      <c r="CI49" s="34">
        <f t="shared" si="6"/>
        <v>3505.0256624440294</v>
      </c>
      <c r="CJ49" s="34">
        <f t="shared" si="6"/>
        <v>3508.3365712386581</v>
      </c>
      <c r="CK49" s="48">
        <f t="shared" si="6"/>
        <v>3727.0772079788853</v>
      </c>
      <c r="CL49" s="34">
        <f t="shared" si="6"/>
        <v>3459.6439704337809</v>
      </c>
      <c r="CM49" s="34">
        <f t="shared" si="6"/>
        <v>3393.6474634505244</v>
      </c>
      <c r="CN49" s="34">
        <f t="shared" si="6"/>
        <v>3320</v>
      </c>
      <c r="CO49" s="34">
        <f t="shared" si="6"/>
        <v>3320</v>
      </c>
      <c r="CP49" s="49">
        <f>CP32</f>
        <v>3320</v>
      </c>
      <c r="CQ49" s="4"/>
      <c r="CR49" s="5"/>
      <c r="CT49" s="3"/>
      <c r="CU49" s="19">
        <v>0</v>
      </c>
      <c r="CV49" s="34">
        <f t="shared" ref="CV49:DE53" si="7">CV32/CV$44</f>
        <v>3320</v>
      </c>
      <c r="CW49" s="34">
        <f t="shared" si="7"/>
        <v>3320</v>
      </c>
      <c r="CX49" s="34">
        <f t="shared" si="7"/>
        <v>3320</v>
      </c>
      <c r="CY49" s="34">
        <f t="shared" si="7"/>
        <v>2703.0572038432792</v>
      </c>
      <c r="CZ49" s="34">
        <f t="shared" si="7"/>
        <v>3118.9876034042195</v>
      </c>
      <c r="DA49" s="48">
        <f t="shared" si="7"/>
        <v>3320</v>
      </c>
      <c r="DB49" s="34">
        <f t="shared" si="7"/>
        <v>3320</v>
      </c>
      <c r="DC49" s="34">
        <f t="shared" si="7"/>
        <v>3320</v>
      </c>
      <c r="DD49" s="34">
        <f t="shared" si="7"/>
        <v>3320</v>
      </c>
      <c r="DE49" s="34">
        <f t="shared" si="7"/>
        <v>3320</v>
      </c>
      <c r="DF49" s="49">
        <f>DF32</f>
        <v>3320</v>
      </c>
      <c r="DG49" s="4"/>
      <c r="DH49" s="5"/>
    </row>
    <row r="50" spans="1:112" x14ac:dyDescent="0.25">
      <c r="B50" s="3"/>
      <c r="C50" s="19">
        <v>1</v>
      </c>
      <c r="D50" s="34">
        <f t="shared" si="1"/>
        <v>3265.1239669421489</v>
      </c>
      <c r="E50" s="34">
        <f t="shared" si="1"/>
        <v>3649.8580645161292</v>
      </c>
      <c r="F50" s="34">
        <f t="shared" si="1"/>
        <v>4152.0460147904678</v>
      </c>
      <c r="G50" s="34">
        <f t="shared" si="1"/>
        <v>5019.8232323232323</v>
      </c>
      <c r="H50" s="34">
        <f t="shared" si="1"/>
        <v>4594.1082164328654</v>
      </c>
      <c r="I50" s="34">
        <f t="shared" si="1"/>
        <v>4119.284261895079</v>
      </c>
      <c r="J50" s="34">
        <f t="shared" si="1"/>
        <v>4450.779816513761</v>
      </c>
      <c r="K50" s="34">
        <f t="shared" si="1"/>
        <v>4524.0086517664022</v>
      </c>
      <c r="L50" s="34">
        <f t="shared" si="1"/>
        <v>4624.3646041250831</v>
      </c>
      <c r="M50" s="34" t="s">
        <v>25</v>
      </c>
      <c r="N50" s="49">
        <f>L50</f>
        <v>4624.3646041250831</v>
      </c>
      <c r="O50" s="4"/>
      <c r="P50" s="5"/>
      <c r="R50" s="3"/>
      <c r="S50" s="19">
        <v>1</v>
      </c>
      <c r="T50" s="34">
        <f t="shared" si="2"/>
        <v>2835.0920500740922</v>
      </c>
      <c r="U50" s="34">
        <f t="shared" si="2"/>
        <v>4033.4523987765492</v>
      </c>
      <c r="V50" s="34">
        <f t="shared" si="2"/>
        <v>4101.1373200541839</v>
      </c>
      <c r="W50" s="34">
        <f t="shared" si="2"/>
        <v>4737.3949392081786</v>
      </c>
      <c r="X50" s="34">
        <f t="shared" si="2"/>
        <v>4694.0760443349654</v>
      </c>
      <c r="Y50" s="34">
        <f t="shared" si="2"/>
        <v>4002.672842708897</v>
      </c>
      <c r="Z50" s="34">
        <f t="shared" si="2"/>
        <v>4387.7925181822256</v>
      </c>
      <c r="AA50" s="34">
        <f t="shared" si="2"/>
        <v>4433.312726309282</v>
      </c>
      <c r="AB50" s="34">
        <f t="shared" si="2"/>
        <v>4633.1469298757256</v>
      </c>
      <c r="AC50" s="34" t="s">
        <v>25</v>
      </c>
      <c r="AD50" s="49">
        <f>AB50</f>
        <v>4633.1469298757256</v>
      </c>
      <c r="AE50" s="4"/>
      <c r="AF50" s="5"/>
      <c r="AH50" s="3"/>
      <c r="AI50" s="19">
        <v>1</v>
      </c>
      <c r="AJ50" s="34">
        <f t="shared" si="3"/>
        <v>3265.1239669421489</v>
      </c>
      <c r="AK50" s="34">
        <f t="shared" si="3"/>
        <v>4335.8778625954201</v>
      </c>
      <c r="AL50" s="34">
        <f t="shared" si="3"/>
        <v>4166.4385436627426</v>
      </c>
      <c r="AM50" s="34">
        <f t="shared" si="3"/>
        <v>5019.8232323232323</v>
      </c>
      <c r="AN50" s="34">
        <f t="shared" si="3"/>
        <v>4788.4882108183083</v>
      </c>
      <c r="AO50" s="34">
        <f t="shared" si="3"/>
        <v>4119.284261895079</v>
      </c>
      <c r="AP50" s="34">
        <f t="shared" si="3"/>
        <v>4450.779816513761</v>
      </c>
      <c r="AQ50" s="34">
        <f t="shared" si="3"/>
        <v>4524.0086517664022</v>
      </c>
      <c r="AR50" s="34">
        <f t="shared" si="3"/>
        <v>4674.0343826747039</v>
      </c>
      <c r="AS50" s="34" t="s">
        <v>25</v>
      </c>
      <c r="AT50" s="49">
        <f>AR50</f>
        <v>4674.0343826747039</v>
      </c>
      <c r="AU50" s="4"/>
      <c r="AV50" s="5"/>
      <c r="AX50" s="3"/>
      <c r="AY50" s="19">
        <v>1</v>
      </c>
      <c r="AZ50" s="34">
        <f t="shared" si="4"/>
        <v>2505.2631578947367</v>
      </c>
      <c r="BA50" s="34">
        <f t="shared" si="4"/>
        <v>3649.8580645161292</v>
      </c>
      <c r="BB50" s="34">
        <f t="shared" si="4"/>
        <v>4005.2631578947367</v>
      </c>
      <c r="BC50" s="34">
        <f t="shared" si="4"/>
        <v>4584.6094946401226</v>
      </c>
      <c r="BD50" s="34">
        <f t="shared" si="4"/>
        <v>4594.1082164328654</v>
      </c>
      <c r="BE50" s="34">
        <f t="shared" si="4"/>
        <v>3927.6519052523172</v>
      </c>
      <c r="BF50" s="34">
        <f t="shared" si="4"/>
        <v>4327.4925962487659</v>
      </c>
      <c r="BG50" s="34">
        <f t="shared" si="4"/>
        <v>4366.4086866119906</v>
      </c>
      <c r="BH50" s="34">
        <f t="shared" si="4"/>
        <v>4598.5722130697422</v>
      </c>
      <c r="BI50" s="34" t="s">
        <v>25</v>
      </c>
      <c r="BJ50" s="49">
        <f>BH50</f>
        <v>4598.5722130697422</v>
      </c>
      <c r="BK50" s="4"/>
      <c r="BL50" s="5"/>
      <c r="BN50" s="3"/>
      <c r="BO50" s="19">
        <v>1</v>
      </c>
      <c r="BP50" s="34">
        <f t="shared" si="5"/>
        <v>4229.8628583138616</v>
      </c>
      <c r="BQ50" s="34">
        <f t="shared" si="5"/>
        <v>4296.1840272214322</v>
      </c>
      <c r="BR50" s="34">
        <f t="shared" si="5"/>
        <v>4355.8936671195543</v>
      </c>
      <c r="BS50" s="34">
        <f t="shared" si="5"/>
        <v>4648.3822712621422</v>
      </c>
      <c r="BT50" s="34">
        <f t="shared" si="5"/>
        <v>4474.0537494824412</v>
      </c>
      <c r="BU50" s="34">
        <f t="shared" si="5"/>
        <v>4370.4132973776468</v>
      </c>
      <c r="BV50" s="34">
        <f t="shared" si="5"/>
        <v>4552.8499983127667</v>
      </c>
      <c r="BW50" s="34">
        <f t="shared" si="5"/>
        <v>4573.6361848837842</v>
      </c>
      <c r="BX50" s="34">
        <f t="shared" si="5"/>
        <v>4624.3646041250831</v>
      </c>
      <c r="BY50" s="34" t="s">
        <v>25</v>
      </c>
      <c r="BZ50" s="49">
        <f>BX50</f>
        <v>4624.3646041250831</v>
      </c>
      <c r="CA50" s="4"/>
      <c r="CB50" s="5"/>
      <c r="CD50" s="3"/>
      <c r="CE50" s="19">
        <v>1</v>
      </c>
      <c r="CF50" s="34">
        <f t="shared" si="6"/>
        <v>6380.2965538356784</v>
      </c>
      <c r="CG50" s="34">
        <f t="shared" si="6"/>
        <v>5663.4842965182788</v>
      </c>
      <c r="CH50" s="34">
        <f t="shared" si="6"/>
        <v>4932.7462670887371</v>
      </c>
      <c r="CI50" s="34">
        <f t="shared" si="6"/>
        <v>5299.5810994655621</v>
      </c>
      <c r="CJ50" s="34">
        <f t="shared" si="6"/>
        <v>4854.7222493793452</v>
      </c>
      <c r="CK50" s="34">
        <f t="shared" si="6"/>
        <v>4624.3646041250831</v>
      </c>
      <c r="CL50" s="34">
        <f t="shared" si="6"/>
        <v>4637.9860108223511</v>
      </c>
      <c r="CM50" s="34">
        <f t="shared" si="6"/>
        <v>4624.3646041250831</v>
      </c>
      <c r="CN50" s="34">
        <f t="shared" si="6"/>
        <v>4624.3646041250831</v>
      </c>
      <c r="CO50" s="34" t="s">
        <v>25</v>
      </c>
      <c r="CP50" s="49">
        <f>CN50</f>
        <v>4624.3646041250831</v>
      </c>
      <c r="CQ50" s="4"/>
      <c r="CR50" s="5"/>
      <c r="CT50" s="3"/>
      <c r="CU50" s="19">
        <v>1</v>
      </c>
      <c r="CV50" s="34">
        <f t="shared" si="7"/>
        <v>3265.1239669421489</v>
      </c>
      <c r="CW50" s="34">
        <f t="shared" si="7"/>
        <v>3649.8580645161292</v>
      </c>
      <c r="CX50" s="34">
        <f t="shared" si="7"/>
        <v>4152.0460147904678</v>
      </c>
      <c r="CY50" s="34">
        <f t="shared" si="7"/>
        <v>4087.0088404069784</v>
      </c>
      <c r="CZ50" s="34">
        <f t="shared" si="7"/>
        <v>4315.9537878769806</v>
      </c>
      <c r="DA50" s="34">
        <f t="shared" si="7"/>
        <v>4119.284261895079</v>
      </c>
      <c r="DB50" s="34">
        <f t="shared" si="7"/>
        <v>4450.779816513761</v>
      </c>
      <c r="DC50" s="34">
        <f t="shared" si="7"/>
        <v>4524.0086517664022</v>
      </c>
      <c r="DD50" s="34">
        <f t="shared" si="7"/>
        <v>4624.3646041250831</v>
      </c>
      <c r="DE50" s="34" t="s">
        <v>25</v>
      </c>
      <c r="DF50" s="49">
        <f>DD50</f>
        <v>4624.3646041250831</v>
      </c>
      <c r="DG50" s="4"/>
      <c r="DH50" s="5"/>
    </row>
    <row r="51" spans="1:112" x14ac:dyDescent="0.25">
      <c r="B51" s="3"/>
      <c r="C51" s="19">
        <v>2</v>
      </c>
      <c r="D51" s="34">
        <f t="shared" si="1"/>
        <v>2688.9256198347107</v>
      </c>
      <c r="E51" s="34">
        <f t="shared" si="1"/>
        <v>3816.9290322580646</v>
      </c>
      <c r="F51" s="34">
        <f t="shared" si="1"/>
        <v>4244.7986852917011</v>
      </c>
      <c r="G51" s="34">
        <f t="shared" si="1"/>
        <v>4841.6666666666661</v>
      </c>
      <c r="H51" s="34">
        <f t="shared" si="1"/>
        <v>4820.3206412825648</v>
      </c>
      <c r="I51" s="34">
        <f t="shared" si="1"/>
        <v>4132.7856852379018</v>
      </c>
      <c r="J51" s="34">
        <f t="shared" si="1"/>
        <v>4433.012232415902</v>
      </c>
      <c r="K51" s="34">
        <f t="shared" si="1"/>
        <v>4519.2213410237928</v>
      </c>
      <c r="L51" s="34" t="s">
        <v>25</v>
      </c>
      <c r="M51" s="34" t="s">
        <v>25</v>
      </c>
      <c r="N51" s="49">
        <f>K51</f>
        <v>4519.2213410237928</v>
      </c>
      <c r="O51" s="4"/>
      <c r="P51" s="5"/>
      <c r="R51" s="3"/>
      <c r="S51" s="19">
        <v>2</v>
      </c>
      <c r="T51" s="34">
        <f t="shared" si="2"/>
        <v>2334.7816882963111</v>
      </c>
      <c r="U51" s="34">
        <f t="shared" si="2"/>
        <v>4218.0822621008283</v>
      </c>
      <c r="V51" s="34">
        <f t="shared" si="2"/>
        <v>4192.7527398188631</v>
      </c>
      <c r="W51" s="34">
        <f t="shared" si="2"/>
        <v>4569.2619246642562</v>
      </c>
      <c r="X51" s="34">
        <f t="shared" si="2"/>
        <v>4925.2108531798449</v>
      </c>
      <c r="Y51" s="34">
        <f t="shared" si="2"/>
        <v>4015.7920588436359</v>
      </c>
      <c r="Z51" s="34">
        <f t="shared" si="2"/>
        <v>4370.2763803850912</v>
      </c>
      <c r="AA51" s="34">
        <f t="shared" si="2"/>
        <v>4428.6213900909652</v>
      </c>
      <c r="AB51" s="34" t="s">
        <v>25</v>
      </c>
      <c r="AC51" s="34" t="s">
        <v>25</v>
      </c>
      <c r="AD51" s="49">
        <f>AA51</f>
        <v>4428.6213900909652</v>
      </c>
      <c r="AE51" s="4"/>
      <c r="AF51" s="5"/>
      <c r="AH51" s="3"/>
      <c r="AI51" s="19">
        <v>2</v>
      </c>
      <c r="AJ51" s="34">
        <f t="shared" si="3"/>
        <v>2688.9256198347107</v>
      </c>
      <c r="AK51" s="34">
        <f t="shared" si="3"/>
        <v>4534.3511450381675</v>
      </c>
      <c r="AL51" s="34">
        <f t="shared" si="3"/>
        <v>4259.5127292636189</v>
      </c>
      <c r="AM51" s="34">
        <f t="shared" si="3"/>
        <v>4841.6666666666661</v>
      </c>
      <c r="AN51" s="34">
        <f t="shared" si="3"/>
        <v>5024.2718446601948</v>
      </c>
      <c r="AO51" s="34">
        <f t="shared" si="3"/>
        <v>4132.7856852379018</v>
      </c>
      <c r="AP51" s="34">
        <f t="shared" si="3"/>
        <v>4433.012232415902</v>
      </c>
      <c r="AQ51" s="34">
        <f t="shared" si="3"/>
        <v>4519.2213410237928</v>
      </c>
      <c r="AR51" s="34" t="s">
        <v>25</v>
      </c>
      <c r="AS51" s="34" t="s">
        <v>25</v>
      </c>
      <c r="AT51" s="49">
        <f>AQ51</f>
        <v>4519.2213410237928</v>
      </c>
      <c r="AU51" s="4"/>
      <c r="AV51" s="5"/>
      <c r="AX51" s="3"/>
      <c r="AY51" s="19">
        <v>2</v>
      </c>
      <c r="AZ51" s="34">
        <f t="shared" si="4"/>
        <v>2063.1578947368421</v>
      </c>
      <c r="BA51" s="34">
        <f t="shared" si="4"/>
        <v>3816.9290322580646</v>
      </c>
      <c r="BB51" s="34">
        <f t="shared" si="4"/>
        <v>4094.7368421052629</v>
      </c>
      <c r="BC51" s="34">
        <f t="shared" si="4"/>
        <v>4421.8989280245023</v>
      </c>
      <c r="BD51" s="34">
        <f t="shared" si="4"/>
        <v>4820.3206412825648</v>
      </c>
      <c r="BE51" s="34">
        <f t="shared" si="4"/>
        <v>3940.525231719876</v>
      </c>
      <c r="BF51" s="34">
        <f t="shared" si="4"/>
        <v>4310.2171767028631</v>
      </c>
      <c r="BG51" s="34">
        <f t="shared" si="4"/>
        <v>4361.7881483192787</v>
      </c>
      <c r="BH51" s="34" t="s">
        <v>25</v>
      </c>
      <c r="BI51" s="34" t="s">
        <v>25</v>
      </c>
      <c r="BJ51" s="49">
        <f>BG51</f>
        <v>4361.7881483192787</v>
      </c>
      <c r="BK51" s="4"/>
      <c r="BL51" s="5"/>
      <c r="BN51" s="3"/>
      <c r="BO51" s="19">
        <v>2</v>
      </c>
      <c r="BP51" s="34">
        <f t="shared" si="5"/>
        <v>3483.4164715525922</v>
      </c>
      <c r="BQ51" s="34">
        <f t="shared" si="5"/>
        <v>4492.8403383266386</v>
      </c>
      <c r="BR51" s="34">
        <f t="shared" si="5"/>
        <v>4453.2000959513971</v>
      </c>
      <c r="BS51" s="34">
        <f t="shared" si="5"/>
        <v>4483.4083701943828</v>
      </c>
      <c r="BT51" s="34">
        <f t="shared" si="5"/>
        <v>4694.3547306300197</v>
      </c>
      <c r="BU51" s="34">
        <f t="shared" si="5"/>
        <v>4384.737824737128</v>
      </c>
      <c r="BV51" s="34">
        <f t="shared" si="5"/>
        <v>4534.6749484193024</v>
      </c>
      <c r="BW51" s="34">
        <f t="shared" si="5"/>
        <v>4568.796358233114</v>
      </c>
      <c r="BX51" s="34" t="s">
        <v>25</v>
      </c>
      <c r="BY51" s="34" t="s">
        <v>25</v>
      </c>
      <c r="BZ51" s="49">
        <f>BW51</f>
        <v>4568.796358233114</v>
      </c>
      <c r="CA51" s="4"/>
      <c r="CB51" s="5"/>
      <c r="CD51" s="3"/>
      <c r="CE51" s="19">
        <v>2</v>
      </c>
      <c r="CF51" s="34">
        <f t="shared" si="6"/>
        <v>5254.3618678646762</v>
      </c>
      <c r="CG51" s="34">
        <f t="shared" si="6"/>
        <v>5922.7282960067923</v>
      </c>
      <c r="CH51" s="34">
        <f t="shared" si="6"/>
        <v>5042.9390220696951</v>
      </c>
      <c r="CI51" s="34">
        <f t="shared" si="6"/>
        <v>5111.4957577308769</v>
      </c>
      <c r="CJ51" s="34">
        <f t="shared" si="6"/>
        <v>5093.7672261771695</v>
      </c>
      <c r="CK51" s="34">
        <f t="shared" si="6"/>
        <v>4639.5214858167419</v>
      </c>
      <c r="CL51" s="34">
        <f t="shared" si="6"/>
        <v>4619.4710966074908</v>
      </c>
      <c r="CM51" s="34">
        <f t="shared" si="6"/>
        <v>4619.4710966074908</v>
      </c>
      <c r="CN51" s="34" t="s">
        <v>25</v>
      </c>
      <c r="CO51" s="34" t="s">
        <v>25</v>
      </c>
      <c r="CP51" s="49">
        <f>CM51</f>
        <v>4619.4710966074908</v>
      </c>
      <c r="CQ51" s="4"/>
      <c r="CR51" s="5"/>
      <c r="CT51" s="3"/>
      <c r="CU51" s="19">
        <v>2</v>
      </c>
      <c r="CV51" s="34">
        <f t="shared" si="7"/>
        <v>2688.9256198347107</v>
      </c>
      <c r="CW51" s="34">
        <f t="shared" si="7"/>
        <v>3816.9290322580646</v>
      </c>
      <c r="CX51" s="34">
        <f t="shared" si="7"/>
        <v>4244.7986852917011</v>
      </c>
      <c r="CY51" s="34">
        <f t="shared" si="7"/>
        <v>3941.9584222714489</v>
      </c>
      <c r="CZ51" s="34">
        <f t="shared" si="7"/>
        <v>4528.4699772872882</v>
      </c>
      <c r="DA51" s="34">
        <f t="shared" si="7"/>
        <v>4132.7856852379018</v>
      </c>
      <c r="DB51" s="34">
        <f t="shared" si="7"/>
        <v>4433.012232415902</v>
      </c>
      <c r="DC51" s="34">
        <f t="shared" si="7"/>
        <v>4519.2213410237928</v>
      </c>
      <c r="DD51" s="34" t="s">
        <v>25</v>
      </c>
      <c r="DE51" s="34" t="s">
        <v>25</v>
      </c>
      <c r="DF51" s="49">
        <f>DC51</f>
        <v>4519.2213410237928</v>
      </c>
      <c r="DG51" s="4"/>
      <c r="DH51" s="5"/>
    </row>
    <row r="52" spans="1:112" s="1" customFormat="1" x14ac:dyDescent="0.25">
      <c r="B52" s="3"/>
      <c r="C52" s="19">
        <v>3</v>
      </c>
      <c r="D52" s="34">
        <f t="shared" si="1"/>
        <v>2880.9917355371899</v>
      </c>
      <c r="E52" s="34">
        <f t="shared" si="1"/>
        <v>4189.6258064516132</v>
      </c>
      <c r="F52" s="34">
        <f t="shared" si="1"/>
        <v>4201.150369761709</v>
      </c>
      <c r="G52" s="34">
        <f t="shared" si="1"/>
        <v>5623.4595959595954</v>
      </c>
      <c r="H52" s="34">
        <f t="shared" si="1"/>
        <v>4873.5470941883768</v>
      </c>
      <c r="I52" s="34">
        <f t="shared" si="1"/>
        <v>4381.2118747458317</v>
      </c>
      <c r="J52" s="34">
        <f t="shared" si="1"/>
        <v>4393.6697247706425</v>
      </c>
      <c r="K52" s="34" t="s">
        <v>25</v>
      </c>
      <c r="L52" s="34" t="s">
        <v>25</v>
      </c>
      <c r="M52" s="34" t="s">
        <v>25</v>
      </c>
      <c r="N52" s="49">
        <f>J52</f>
        <v>4393.6697247706425</v>
      </c>
      <c r="O52" s="4"/>
      <c r="P52" s="5"/>
      <c r="R52" s="3"/>
      <c r="S52" s="19">
        <v>3</v>
      </c>
      <c r="T52" s="34">
        <f t="shared" si="2"/>
        <v>2501.5518088889048</v>
      </c>
      <c r="U52" s="34">
        <f t="shared" si="2"/>
        <v>4629.9488802857577</v>
      </c>
      <c r="V52" s="34">
        <f t="shared" si="2"/>
        <v>4149.6396011060733</v>
      </c>
      <c r="W52" s="34">
        <f t="shared" si="2"/>
        <v>5307.0691531922939</v>
      </c>
      <c r="X52" s="34">
        <f t="shared" si="2"/>
        <v>4979.5955140845217</v>
      </c>
      <c r="Y52" s="34">
        <f t="shared" si="2"/>
        <v>4257.1856357228353</v>
      </c>
      <c r="Z52" s="34">
        <f t="shared" si="2"/>
        <v>4331.4906466914354</v>
      </c>
      <c r="AA52" s="34" t="s">
        <v>25</v>
      </c>
      <c r="AB52" s="34" t="s">
        <v>25</v>
      </c>
      <c r="AC52" s="34" t="s">
        <v>25</v>
      </c>
      <c r="AD52" s="49">
        <f>Z52</f>
        <v>4331.4906466914354</v>
      </c>
      <c r="AE52" s="4"/>
      <c r="AF52" s="5"/>
      <c r="AG52" s="2"/>
      <c r="AH52" s="3"/>
      <c r="AI52" s="19">
        <v>3</v>
      </c>
      <c r="AJ52" s="34">
        <f t="shared" si="3"/>
        <v>2880.9917355371899</v>
      </c>
      <c r="AK52" s="34">
        <f t="shared" si="3"/>
        <v>4977.0992366412211</v>
      </c>
      <c r="AL52" s="34">
        <f t="shared" si="3"/>
        <v>4215.7131125102651</v>
      </c>
      <c r="AM52" s="34">
        <f t="shared" si="3"/>
        <v>5623.4595959595954</v>
      </c>
      <c r="AN52" s="34">
        <f t="shared" si="3"/>
        <v>5079.7503467406386</v>
      </c>
      <c r="AO52" s="34">
        <f t="shared" si="3"/>
        <v>4381.2118747458317</v>
      </c>
      <c r="AP52" s="34">
        <f t="shared" si="3"/>
        <v>4393.6697247706425</v>
      </c>
      <c r="AQ52" s="34" t="s">
        <v>25</v>
      </c>
      <c r="AR52" s="34" t="s">
        <v>25</v>
      </c>
      <c r="AS52" s="34" t="s">
        <v>25</v>
      </c>
      <c r="AT52" s="49">
        <f>AP52</f>
        <v>4393.6697247706425</v>
      </c>
      <c r="AU52" s="4"/>
      <c r="AV52" s="5"/>
      <c r="AW52" s="2"/>
      <c r="AX52" s="3"/>
      <c r="AY52" s="19">
        <v>3</v>
      </c>
      <c r="AZ52" s="34">
        <f t="shared" si="4"/>
        <v>2210.5263157894738</v>
      </c>
      <c r="BA52" s="34">
        <f t="shared" si="4"/>
        <v>4189.6258064516132</v>
      </c>
      <c r="BB52" s="34">
        <f t="shared" si="4"/>
        <v>4052.6315789473683</v>
      </c>
      <c r="BC52" s="34">
        <f t="shared" si="4"/>
        <v>5135.9111791730475</v>
      </c>
      <c r="BD52" s="34">
        <f t="shared" si="4"/>
        <v>4873.5470941883768</v>
      </c>
      <c r="BE52" s="34">
        <f t="shared" si="4"/>
        <v>4177.3944387229658</v>
      </c>
      <c r="BF52" s="34">
        <f t="shared" si="4"/>
        <v>4271.9644619940773</v>
      </c>
      <c r="BG52" s="34" t="s">
        <v>25</v>
      </c>
      <c r="BH52" s="34" t="s">
        <v>25</v>
      </c>
      <c r="BI52" s="34" t="s">
        <v>25</v>
      </c>
      <c r="BJ52" s="49">
        <f>BF52</f>
        <v>4271.9644619940773</v>
      </c>
      <c r="BK52" s="4"/>
      <c r="BL52" s="5"/>
      <c r="BM52" s="2"/>
      <c r="BN52" s="3"/>
      <c r="BO52" s="19">
        <v>3</v>
      </c>
      <c r="BP52" s="34">
        <f t="shared" si="5"/>
        <v>3732.2319338063485</v>
      </c>
      <c r="BQ52" s="34">
        <f t="shared" si="5"/>
        <v>4931.5351861767149</v>
      </c>
      <c r="BR52" s="34">
        <f t="shared" si="5"/>
        <v>4407.408835324648</v>
      </c>
      <c r="BS52" s="34">
        <f t="shared" si="5"/>
        <v>5207.3526654681946</v>
      </c>
      <c r="BT52" s="34">
        <f t="shared" si="5"/>
        <v>4746.1902556059204</v>
      </c>
      <c r="BU52" s="34">
        <f t="shared" si="5"/>
        <v>4648.3091281515781</v>
      </c>
      <c r="BV52" s="34">
        <f t="shared" si="5"/>
        <v>4494.4301950837744</v>
      </c>
      <c r="BW52" s="34" t="s">
        <v>25</v>
      </c>
      <c r="BX52" s="34" t="s">
        <v>25</v>
      </c>
      <c r="BY52" s="34" t="s">
        <v>25</v>
      </c>
      <c r="BZ52" s="49">
        <f>BV52</f>
        <v>4494.4301950837744</v>
      </c>
      <c r="CA52" s="4"/>
      <c r="CB52" s="5"/>
      <c r="CD52" s="3"/>
      <c r="CE52" s="19">
        <v>3</v>
      </c>
      <c r="CF52" s="34">
        <f t="shared" si="6"/>
        <v>5629.6734298550109</v>
      </c>
      <c r="CG52" s="34">
        <f t="shared" si="6"/>
        <v>6501.0418333273201</v>
      </c>
      <c r="CH52" s="34">
        <f t="shared" si="6"/>
        <v>4991.083607961009</v>
      </c>
      <c r="CI52" s="34">
        <f t="shared" si="6"/>
        <v>5936.8584926372041</v>
      </c>
      <c r="CJ52" s="34">
        <f t="shared" si="6"/>
        <v>5150.0131030707753</v>
      </c>
      <c r="CK52" s="34">
        <f t="shared" si="6"/>
        <v>4918.408108943263</v>
      </c>
      <c r="CL52" s="34">
        <f t="shared" si="6"/>
        <v>4578.473786560302</v>
      </c>
      <c r="CM52" s="34" t="s">
        <v>25</v>
      </c>
      <c r="CN52" s="34" t="s">
        <v>25</v>
      </c>
      <c r="CO52" s="34" t="s">
        <v>25</v>
      </c>
      <c r="CP52" s="49">
        <f>CL52</f>
        <v>4578.473786560302</v>
      </c>
      <c r="CQ52" s="4"/>
      <c r="CR52" s="5"/>
      <c r="CT52" s="3"/>
      <c r="CU52" s="19">
        <v>3</v>
      </c>
      <c r="CV52" s="34">
        <f t="shared" si="7"/>
        <v>2880.9917355371899</v>
      </c>
      <c r="CW52" s="34">
        <f t="shared" si="7"/>
        <v>4189.6258064516132</v>
      </c>
      <c r="CX52" s="34">
        <f t="shared" si="7"/>
        <v>4201.150369761709</v>
      </c>
      <c r="CY52" s="34">
        <f t="shared" si="7"/>
        <v>4578.473786560302</v>
      </c>
      <c r="CZ52" s="34">
        <f t="shared" si="7"/>
        <v>4578.473786560302</v>
      </c>
      <c r="DA52" s="34">
        <f t="shared" si="7"/>
        <v>4381.2118747458317</v>
      </c>
      <c r="DB52" s="34">
        <f t="shared" si="7"/>
        <v>4393.6697247706425</v>
      </c>
      <c r="DC52" s="34" t="s">
        <v>25</v>
      </c>
      <c r="DD52" s="34" t="s">
        <v>25</v>
      </c>
      <c r="DE52" s="34" t="s">
        <v>25</v>
      </c>
      <c r="DF52" s="49">
        <f>DB52</f>
        <v>4393.6697247706425</v>
      </c>
      <c r="DG52" s="4"/>
      <c r="DH52" s="5"/>
    </row>
    <row r="53" spans="1:112" x14ac:dyDescent="0.25">
      <c r="B53" s="3"/>
      <c r="C53" s="19">
        <v>4</v>
      </c>
      <c r="D53" s="34">
        <f t="shared" si="1"/>
        <v>4115.7024793388427</v>
      </c>
      <c r="E53" s="34">
        <f t="shared" si="1"/>
        <v>3354.2709677419357</v>
      </c>
      <c r="F53" s="34">
        <f t="shared" si="1"/>
        <v>4072.933442892358</v>
      </c>
      <c r="G53" s="34">
        <f t="shared" si="1"/>
        <v>4336.5404040404037</v>
      </c>
      <c r="H53" s="34">
        <f t="shared" si="1"/>
        <v>4115.0701402805607</v>
      </c>
      <c r="I53" s="34">
        <f t="shared" si="1"/>
        <v>3873.5583570557137</v>
      </c>
      <c r="J53" s="34" t="s">
        <v>25</v>
      </c>
      <c r="K53" s="34" t="s">
        <v>25</v>
      </c>
      <c r="L53" s="34" t="s">
        <v>25</v>
      </c>
      <c r="M53" s="34" t="s">
        <v>25</v>
      </c>
      <c r="N53" s="49">
        <f>I53</f>
        <v>3873.5583570557137</v>
      </c>
      <c r="O53" s="4"/>
      <c r="P53" s="5"/>
      <c r="R53" s="3"/>
      <c r="S53" s="19">
        <v>4</v>
      </c>
      <c r="T53" s="34">
        <f t="shared" si="2"/>
        <v>3573.645441269864</v>
      </c>
      <c r="U53" s="34">
        <f t="shared" si="2"/>
        <v>3706.7995636643641</v>
      </c>
      <c r="V53" s="34">
        <f t="shared" si="2"/>
        <v>4022.994756137251</v>
      </c>
      <c r="W53" s="34">
        <f t="shared" si="2"/>
        <v>4092.5553775456042</v>
      </c>
      <c r="X53" s="34">
        <f t="shared" si="2"/>
        <v>4204.6140961928695</v>
      </c>
      <c r="Y53" s="34">
        <f t="shared" si="2"/>
        <v>3763.9031090566455</v>
      </c>
      <c r="Z53" s="34" t="s">
        <v>25</v>
      </c>
      <c r="AA53" s="34" t="s">
        <v>25</v>
      </c>
      <c r="AB53" s="34" t="s">
        <v>25</v>
      </c>
      <c r="AC53" s="34" t="s">
        <v>25</v>
      </c>
      <c r="AD53" s="49">
        <f>Y53</f>
        <v>3763.9031090566455</v>
      </c>
      <c r="AE53" s="4"/>
      <c r="AF53" s="5"/>
      <c r="AH53" s="3"/>
      <c r="AI53" s="19">
        <v>4</v>
      </c>
      <c r="AJ53" s="34">
        <f t="shared" si="3"/>
        <v>4115.7024793388427</v>
      </c>
      <c r="AK53" s="34">
        <f t="shared" si="3"/>
        <v>3984.7328244274809</v>
      </c>
      <c r="AL53" s="34">
        <f t="shared" si="3"/>
        <v>4087.0517382972898</v>
      </c>
      <c r="AM53" s="34">
        <f t="shared" si="3"/>
        <v>4336.5404040404037</v>
      </c>
      <c r="AN53" s="34">
        <f t="shared" si="3"/>
        <v>4289.1816920943138</v>
      </c>
      <c r="AO53" s="34">
        <f t="shared" si="3"/>
        <v>3873.5583570557137</v>
      </c>
      <c r="AP53" s="34" t="s">
        <v>25</v>
      </c>
      <c r="AQ53" s="34" t="s">
        <v>25</v>
      </c>
      <c r="AR53" s="34" t="s">
        <v>25</v>
      </c>
      <c r="AS53" s="34" t="s">
        <v>25</v>
      </c>
      <c r="AT53" s="49">
        <f>AO53</f>
        <v>3873.5583570557137</v>
      </c>
      <c r="AU53" s="4"/>
      <c r="AV53" s="5"/>
      <c r="AX53" s="3"/>
      <c r="AY53" s="19">
        <v>4</v>
      </c>
      <c r="AZ53" s="34">
        <f t="shared" si="4"/>
        <v>3157.8947368421054</v>
      </c>
      <c r="BA53" s="34">
        <f t="shared" si="4"/>
        <v>3354.2709677419357</v>
      </c>
      <c r="BB53" s="34">
        <f t="shared" si="4"/>
        <v>3928.9473684210525</v>
      </c>
      <c r="BC53" s="34">
        <f t="shared" si="4"/>
        <v>3960.5666156202146</v>
      </c>
      <c r="BD53" s="34">
        <f t="shared" si="4"/>
        <v>4115.0701402805607</v>
      </c>
      <c r="BE53" s="34">
        <f t="shared" si="4"/>
        <v>3693.3573635427392</v>
      </c>
      <c r="BF53" s="34" t="s">
        <v>25</v>
      </c>
      <c r="BG53" s="34" t="s">
        <v>25</v>
      </c>
      <c r="BH53" s="34" t="s">
        <v>25</v>
      </c>
      <c r="BI53" s="34" t="s">
        <v>25</v>
      </c>
      <c r="BJ53" s="49">
        <f>BE53</f>
        <v>3693.3573635427392</v>
      </c>
      <c r="BK53" s="4"/>
      <c r="BL53" s="5"/>
      <c r="BN53" s="3"/>
      <c r="BO53" s="19">
        <v>4</v>
      </c>
      <c r="BP53" s="34">
        <f t="shared" si="5"/>
        <v>5331.7599054376406</v>
      </c>
      <c r="BQ53" s="34">
        <f t="shared" si="5"/>
        <v>3948.2536306506827</v>
      </c>
      <c r="BR53" s="34">
        <f t="shared" si="5"/>
        <v>4272.8970072335705</v>
      </c>
      <c r="BS53" s="34">
        <f t="shared" si="5"/>
        <v>4015.6588389316789</v>
      </c>
      <c r="BT53" s="34">
        <f t="shared" si="5"/>
        <v>4007.5340246993333</v>
      </c>
      <c r="BU53" s="34">
        <f t="shared" si="5"/>
        <v>4109.706899435093</v>
      </c>
      <c r="BV53" s="34" t="s">
        <v>25</v>
      </c>
      <c r="BW53" s="34" t="s">
        <v>25</v>
      </c>
      <c r="BX53" s="34" t="s">
        <v>25</v>
      </c>
      <c r="BY53" s="34" t="s">
        <v>25</v>
      </c>
      <c r="BZ53" s="49">
        <f>BU53</f>
        <v>4109.706899435093</v>
      </c>
      <c r="CA53" s="4"/>
      <c r="CB53" s="5"/>
      <c r="CD53" s="3"/>
      <c r="CE53" s="19">
        <v>4</v>
      </c>
      <c r="CF53" s="34">
        <f t="shared" si="6"/>
        <v>8042.3906140785866</v>
      </c>
      <c r="CG53" s="34">
        <f t="shared" si="6"/>
        <v>5204.8218358847562</v>
      </c>
      <c r="CH53" s="34">
        <f t="shared" si="6"/>
        <v>4838.758329016744</v>
      </c>
      <c r="CI53" s="34">
        <f t="shared" si="6"/>
        <v>4578.2184946948846</v>
      </c>
      <c r="CJ53" s="34">
        <f t="shared" si="6"/>
        <v>4348.509357336894</v>
      </c>
      <c r="CK53" s="34">
        <f t="shared" si="6"/>
        <v>4348.509357336894</v>
      </c>
      <c r="CL53" s="34" t="s">
        <v>25</v>
      </c>
      <c r="CM53" s="34" t="s">
        <v>25</v>
      </c>
      <c r="CN53" s="34" t="s">
        <v>25</v>
      </c>
      <c r="CO53" s="34" t="s">
        <v>25</v>
      </c>
      <c r="CP53" s="49">
        <f>CK53</f>
        <v>4348.509357336894</v>
      </c>
      <c r="CQ53" s="4"/>
      <c r="CR53" s="5"/>
      <c r="CT53" s="3"/>
      <c r="CU53" s="19">
        <v>4</v>
      </c>
      <c r="CV53" s="34">
        <f t="shared" si="7"/>
        <v>4115.7024793388427</v>
      </c>
      <c r="CW53" s="34">
        <f t="shared" si="7"/>
        <v>3354.2709677419357</v>
      </c>
      <c r="CX53" s="34">
        <f t="shared" si="7"/>
        <v>4072.933442892358</v>
      </c>
      <c r="CY53" s="34">
        <f t="shared" si="7"/>
        <v>3530.6978249695358</v>
      </c>
      <c r="CZ53" s="34">
        <f t="shared" si="7"/>
        <v>3865.9195044198591</v>
      </c>
      <c r="DA53" s="34">
        <f t="shared" si="7"/>
        <v>3873.5583570557137</v>
      </c>
      <c r="DB53" s="34" t="s">
        <v>25</v>
      </c>
      <c r="DC53" s="34" t="s">
        <v>25</v>
      </c>
      <c r="DD53" s="34" t="s">
        <v>25</v>
      </c>
      <c r="DE53" s="34" t="s">
        <v>25</v>
      </c>
      <c r="DF53" s="49">
        <f>DA53</f>
        <v>3873.5583570557137</v>
      </c>
      <c r="DG53" s="4"/>
      <c r="DH53" s="5"/>
    </row>
    <row r="54" spans="1:112" x14ac:dyDescent="0.25">
      <c r="A54" s="50"/>
      <c r="B54" s="3"/>
      <c r="C54" s="19">
        <v>5</v>
      </c>
      <c r="D54" s="34">
        <f>D37/D$44</f>
        <v>3676.6942148760331</v>
      </c>
      <c r="E54" s="34">
        <f>E37/E$44</f>
        <v>3936.8774193548388</v>
      </c>
      <c r="F54" s="34">
        <f>F37/F$44</f>
        <v>4173.8701725554638</v>
      </c>
      <c r="G54" s="34">
        <f>G37/G$44</f>
        <v>4468.5858585858587</v>
      </c>
      <c r="H54" s="34">
        <f>H37/H$44</f>
        <v>4464.3687374749497</v>
      </c>
      <c r="I54" s="34" t="s">
        <v>25</v>
      </c>
      <c r="J54" s="34" t="s">
        <v>25</v>
      </c>
      <c r="K54" s="34" t="s">
        <v>25</v>
      </c>
      <c r="L54" s="34" t="s">
        <v>25</v>
      </c>
      <c r="M54" s="34" t="s">
        <v>25</v>
      </c>
      <c r="N54" s="49">
        <f>H54</f>
        <v>4464.3687374749497</v>
      </c>
      <c r="O54" s="4"/>
      <c r="P54" s="5"/>
      <c r="R54" s="3"/>
      <c r="S54" s="19">
        <v>5</v>
      </c>
      <c r="T54" s="34">
        <f>T37/T$44</f>
        <v>3192.4565942010786</v>
      </c>
      <c r="U54" s="34">
        <f>U37/U$44</f>
        <v>4350.6370357695405</v>
      </c>
      <c r="V54" s="34">
        <f>V37/V$44</f>
        <v>4122.6938894105788</v>
      </c>
      <c r="W54" s="34">
        <f>W37/W$44</f>
        <v>4217.1716118546292</v>
      </c>
      <c r="X54" s="34">
        <f>X37/X$44</f>
        <v>4561.5134333798151</v>
      </c>
      <c r="Y54" s="34" t="s">
        <v>25</v>
      </c>
      <c r="Z54" s="34" t="s">
        <v>25</v>
      </c>
      <c r="AA54" s="34" t="s">
        <v>25</v>
      </c>
      <c r="AB54" s="34" t="s">
        <v>25</v>
      </c>
      <c r="AC54" s="34" t="s">
        <v>25</v>
      </c>
      <c r="AD54" s="49">
        <f>X54</f>
        <v>4561.5134333798151</v>
      </c>
      <c r="AE54" s="4"/>
      <c r="AF54" s="5"/>
      <c r="AH54" s="3"/>
      <c r="AI54" s="19">
        <v>5</v>
      </c>
      <c r="AJ54" s="34">
        <f>AJ37/AJ$44</f>
        <v>3676.6942148760331</v>
      </c>
      <c r="AK54" s="34">
        <f>AK37/AK$44</f>
        <v>4676.8447837150125</v>
      </c>
      <c r="AL54" s="34">
        <f>AL37/AL$44</f>
        <v>4188.3383520394191</v>
      </c>
      <c r="AM54" s="34">
        <f>AM37/AM$44</f>
        <v>4468.5858585858587</v>
      </c>
      <c r="AN54" s="34">
        <f>AN37/AN$44</f>
        <v>4653.2593619972258</v>
      </c>
      <c r="AO54" s="34" t="s">
        <v>25</v>
      </c>
      <c r="AP54" s="34" t="s">
        <v>25</v>
      </c>
      <c r="AQ54" s="34" t="s">
        <v>25</v>
      </c>
      <c r="AR54" s="34" t="s">
        <v>25</v>
      </c>
      <c r="AS54" s="34" t="s">
        <v>25</v>
      </c>
      <c r="AT54" s="49">
        <f>AN54</f>
        <v>4653.2593619972258</v>
      </c>
      <c r="AU54" s="4"/>
      <c r="AV54" s="5"/>
      <c r="AX54" s="3"/>
      <c r="AY54" s="19">
        <v>5</v>
      </c>
      <c r="AZ54" s="34">
        <f>AZ37/AZ$44</f>
        <v>2821.0526315789475</v>
      </c>
      <c r="BA54" s="34">
        <f>BA37/BA$44</f>
        <v>3936.8774193548388</v>
      </c>
      <c r="BB54" s="34">
        <f>BB37/BB$44</f>
        <v>4026.3157894736842</v>
      </c>
      <c r="BC54" s="34">
        <f>BC37/BC$44</f>
        <v>4081.1638591117921</v>
      </c>
      <c r="BD54" s="34">
        <f>BD37/BD$44</f>
        <v>4464.3687374749497</v>
      </c>
      <c r="BE54" s="34" t="s">
        <v>25</v>
      </c>
      <c r="BF54" s="34" t="s">
        <v>25</v>
      </c>
      <c r="BG54" s="34" t="s">
        <v>25</v>
      </c>
      <c r="BH54" s="34" t="s">
        <v>25</v>
      </c>
      <c r="BI54" s="34" t="s">
        <v>25</v>
      </c>
      <c r="BJ54" s="49">
        <f>BD54</f>
        <v>4464.3687374749497</v>
      </c>
      <c r="BK54" s="4"/>
      <c r="BL54" s="5"/>
      <c r="BN54" s="3"/>
      <c r="BO54" s="19">
        <v>5</v>
      </c>
      <c r="BP54" s="34">
        <f>BP37/BP$44</f>
        <v>4763.0388488576255</v>
      </c>
      <c r="BQ54" s="34">
        <f>BQ37/BQ$44</f>
        <v>4634.0294847611458</v>
      </c>
      <c r="BR54" s="34">
        <f>BR37/BR$44</f>
        <v>4378.7892974329297</v>
      </c>
      <c r="BS54" s="34">
        <f>BS37/BS$44</f>
        <v>4137.9336126642529</v>
      </c>
      <c r="BT54" s="34">
        <f>BT37/BT$44</f>
        <v>4347.7046573536827</v>
      </c>
      <c r="BU54" s="34" t="s">
        <v>25</v>
      </c>
      <c r="BV54" s="34" t="s">
        <v>25</v>
      </c>
      <c r="BW54" s="34" t="s">
        <v>25</v>
      </c>
      <c r="BX54" s="34" t="s">
        <v>25</v>
      </c>
      <c r="BY54" s="34" t="s">
        <v>25</v>
      </c>
      <c r="BZ54" s="49">
        <f>BT54</f>
        <v>4347.7046573536827</v>
      </c>
      <c r="CA54" s="4"/>
      <c r="CB54" s="5"/>
      <c r="CD54" s="3"/>
      <c r="CE54" s="19">
        <v>5</v>
      </c>
      <c r="CF54" s="34">
        <f>CF37/CF$44</f>
        <v>7184.535615243537</v>
      </c>
      <c r="CG54" s="34">
        <f>CG37/CG$44</f>
        <v>6108.8521930754678</v>
      </c>
      <c r="CH54" s="34">
        <f>CH37/CH$44</f>
        <v>4958.6739741430802</v>
      </c>
      <c r="CI54" s="34">
        <f>CI37/CI$44</f>
        <v>4717.6229244511815</v>
      </c>
      <c r="CJ54" s="34">
        <f>CJ37/CJ$44</f>
        <v>4717.6229244511815</v>
      </c>
      <c r="CK54" s="34" t="s">
        <v>25</v>
      </c>
      <c r="CL54" s="34" t="s">
        <v>25</v>
      </c>
      <c r="CM54" s="34" t="s">
        <v>25</v>
      </c>
      <c r="CN54" s="34" t="s">
        <v>25</v>
      </c>
      <c r="CO54" s="34" t="s">
        <v>25</v>
      </c>
      <c r="CP54" s="49">
        <f>CJ54</f>
        <v>4717.6229244511815</v>
      </c>
      <c r="CQ54" s="4"/>
      <c r="CR54" s="5"/>
      <c r="CT54" s="3"/>
      <c r="CU54" s="19">
        <v>5</v>
      </c>
      <c r="CV54" s="34">
        <f>CV37/CV$44</f>
        <v>3676.6942148760331</v>
      </c>
      <c r="CW54" s="34">
        <f>CW37/CW$44</f>
        <v>3936.8774193548388</v>
      </c>
      <c r="CX54" s="34">
        <f>CX37/CX$44</f>
        <v>4173.8701725554638</v>
      </c>
      <c r="CY54" s="34">
        <f>CY37/CY$44</f>
        <v>3638.2057819405754</v>
      </c>
      <c r="CZ54" s="34">
        <f>CZ37/CZ$44</f>
        <v>4194.0695027740103</v>
      </c>
      <c r="DA54" s="34" t="s">
        <v>25</v>
      </c>
      <c r="DB54" s="34" t="s">
        <v>25</v>
      </c>
      <c r="DC54" s="34" t="s">
        <v>25</v>
      </c>
      <c r="DD54" s="34" t="s">
        <v>25</v>
      </c>
      <c r="DE54" s="34" t="s">
        <v>25</v>
      </c>
      <c r="DF54" s="49">
        <f>CZ54</f>
        <v>4194.0695027740103</v>
      </c>
      <c r="DG54" s="4"/>
      <c r="DH54" s="5"/>
    </row>
    <row r="55" spans="1:112" x14ac:dyDescent="0.25">
      <c r="A55" s="51"/>
      <c r="B55" s="3"/>
      <c r="C55" s="19">
        <v>6</v>
      </c>
      <c r="D55" s="34">
        <f>D38/D$44</f>
        <v>4088.2644628099174</v>
      </c>
      <c r="E55" s="34">
        <f>E38/E$44</f>
        <v>3804.0774193548391</v>
      </c>
      <c r="F55" s="34">
        <f>F38/F$44</f>
        <v>4632.1774856203774</v>
      </c>
      <c r="G55" s="34">
        <f>G38/G$44</f>
        <v>5212.651515151515</v>
      </c>
      <c r="H55" s="34" t="s">
        <v>25</v>
      </c>
      <c r="I55" s="34" t="s">
        <v>25</v>
      </c>
      <c r="J55" s="34" t="s">
        <v>25</v>
      </c>
      <c r="K55" s="34" t="s">
        <v>25</v>
      </c>
      <c r="L55" s="34" t="s">
        <v>25</v>
      </c>
      <c r="M55" s="34" t="s">
        <v>25</v>
      </c>
      <c r="N55" s="49">
        <f>G55</f>
        <v>5212.651515151515</v>
      </c>
      <c r="O55" s="4"/>
      <c r="P55" s="5"/>
      <c r="R55" s="3"/>
      <c r="S55" s="19">
        <v>6</v>
      </c>
      <c r="T55" s="34">
        <f>T38/T$44</f>
        <v>3549.821138328065</v>
      </c>
      <c r="U55" s="34">
        <f>U38/U$44</f>
        <v>4203.8799649220373</v>
      </c>
      <c r="V55" s="34">
        <f>V38/V$44</f>
        <v>4575.3818458948781</v>
      </c>
      <c r="W55" s="34">
        <f>W38/W$44</f>
        <v>4919.3742020086602</v>
      </c>
      <c r="X55" s="34" t="s">
        <v>25</v>
      </c>
      <c r="Y55" s="34" t="s">
        <v>25</v>
      </c>
      <c r="Z55" s="34" t="s">
        <v>25</v>
      </c>
      <c r="AA55" s="34" t="s">
        <v>25</v>
      </c>
      <c r="AB55" s="34" t="s">
        <v>25</v>
      </c>
      <c r="AC55" s="34" t="s">
        <v>25</v>
      </c>
      <c r="AD55" s="49">
        <f>W55</f>
        <v>4919.3742020086602</v>
      </c>
      <c r="AE55" s="4"/>
      <c r="AF55" s="5"/>
      <c r="AH55" s="3"/>
      <c r="AI55" s="19">
        <v>6</v>
      </c>
      <c r="AJ55" s="34">
        <f>AJ38/AJ$44</f>
        <v>4088.2644628099174</v>
      </c>
      <c r="AK55" s="34">
        <f>AK38/AK$44</f>
        <v>4519.0839694656488</v>
      </c>
      <c r="AL55" s="34">
        <f>AL38/AL$44</f>
        <v>4648.2343279496299</v>
      </c>
      <c r="AM55" s="34">
        <f>AM38/AM$44</f>
        <v>5212.651515151515</v>
      </c>
      <c r="AN55" s="34" t="s">
        <v>25</v>
      </c>
      <c r="AO55" s="34" t="s">
        <v>25</v>
      </c>
      <c r="AP55" s="34" t="s">
        <v>25</v>
      </c>
      <c r="AQ55" s="34" t="s">
        <v>25</v>
      </c>
      <c r="AR55" s="34" t="s">
        <v>25</v>
      </c>
      <c r="AS55" s="34" t="s">
        <v>25</v>
      </c>
      <c r="AT55" s="49">
        <f>AM55</f>
        <v>5212.651515151515</v>
      </c>
      <c r="AU55" s="4"/>
      <c r="AV55" s="5"/>
      <c r="AX55" s="3"/>
      <c r="AY55" s="19">
        <v>6</v>
      </c>
      <c r="AZ55" s="34">
        <f>AZ38/AZ$44</f>
        <v>3136.8421052631579</v>
      </c>
      <c r="BA55" s="34">
        <f>BA38/BA$44</f>
        <v>3804.0774193548391</v>
      </c>
      <c r="BB55" s="34">
        <f>BB38/BB$44</f>
        <v>4468.4210526315792</v>
      </c>
      <c r="BC55" s="34">
        <f>BC38/BC$44</f>
        <v>4760.719754977029</v>
      </c>
      <c r="BD55" s="34" t="s">
        <v>25</v>
      </c>
      <c r="BE55" s="34" t="s">
        <v>25</v>
      </c>
      <c r="BF55" s="34" t="s">
        <v>25</v>
      </c>
      <c r="BG55" s="34" t="s">
        <v>25</v>
      </c>
      <c r="BH55" s="34" t="s">
        <v>25</v>
      </c>
      <c r="BI55" s="34" t="s">
        <v>25</v>
      </c>
      <c r="BJ55" s="49">
        <f>BC55</f>
        <v>4760.719754977029</v>
      </c>
      <c r="BK55" s="4"/>
      <c r="BL55" s="5"/>
      <c r="BN55" s="3"/>
      <c r="BO55" s="19">
        <v>6</v>
      </c>
      <c r="BP55" s="34">
        <f>BP38/BP$44</f>
        <v>5296.2148394013902</v>
      </c>
      <c r="BQ55" s="34">
        <f>BQ38/BQ$44</f>
        <v>4477.7129297800848</v>
      </c>
      <c r="BR55" s="34">
        <f>BR38/BR$44</f>
        <v>4859.5975340138002</v>
      </c>
      <c r="BS55" s="34">
        <f>BS38/BS$44</f>
        <v>4826.9422583001869</v>
      </c>
      <c r="BT55" s="34" t="s">
        <v>25</v>
      </c>
      <c r="BU55" s="34" t="s">
        <v>25</v>
      </c>
      <c r="BV55" s="34" t="s">
        <v>25</v>
      </c>
      <c r="BW55" s="34" t="s">
        <v>25</v>
      </c>
      <c r="BX55" s="34" t="s">
        <v>25</v>
      </c>
      <c r="BY55" s="34" t="s">
        <v>25</v>
      </c>
      <c r="BZ55" s="49">
        <f>BS55</f>
        <v>4826.9422583001869</v>
      </c>
      <c r="CA55" s="4"/>
      <c r="CB55" s="5"/>
      <c r="CD55" s="3"/>
      <c r="CE55" s="19">
        <v>6</v>
      </c>
      <c r="CF55" s="34">
        <f>CF38/CF$44</f>
        <v>7988.7746766513956</v>
      </c>
      <c r="CG55" s="34">
        <f>CG38/CG$44</f>
        <v>5902.7864498922909</v>
      </c>
      <c r="CH55" s="34">
        <f>CH38/CH$44</f>
        <v>5503.1558222842814</v>
      </c>
      <c r="CI55" s="34">
        <f>CI38/CI$44</f>
        <v>5503.1558222842814</v>
      </c>
      <c r="CJ55" s="34" t="s">
        <v>25</v>
      </c>
      <c r="CK55" s="34" t="s">
        <v>25</v>
      </c>
      <c r="CL55" s="34" t="s">
        <v>25</v>
      </c>
      <c r="CM55" s="34" t="s">
        <v>25</v>
      </c>
      <c r="CN55" s="34" t="s">
        <v>25</v>
      </c>
      <c r="CO55" s="34" t="s">
        <v>25</v>
      </c>
      <c r="CP55" s="49">
        <f>CI55</f>
        <v>5503.1558222842814</v>
      </c>
      <c r="CQ55" s="4"/>
      <c r="CR55" s="5"/>
      <c r="CT55" s="3"/>
      <c r="CU55" s="19">
        <v>6</v>
      </c>
      <c r="CV55" s="34">
        <f>CV38/CV$44</f>
        <v>4088.2644628099174</v>
      </c>
      <c r="CW55" s="34">
        <f>CW38/CW$44</f>
        <v>3804.0774193548391</v>
      </c>
      <c r="CX55" s="34">
        <f>CX38/CX$44</f>
        <v>4632.1774856203774</v>
      </c>
      <c r="CY55" s="34">
        <f>CY38/CY$44</f>
        <v>4244.0045870948452</v>
      </c>
      <c r="CZ55" s="34" t="s">
        <v>25</v>
      </c>
      <c r="DA55" s="34" t="s">
        <v>25</v>
      </c>
      <c r="DB55" s="34" t="s">
        <v>25</v>
      </c>
      <c r="DC55" s="34" t="s">
        <v>25</v>
      </c>
      <c r="DD55" s="34" t="s">
        <v>25</v>
      </c>
      <c r="DE55" s="34" t="s">
        <v>25</v>
      </c>
      <c r="DF55" s="49">
        <f>CY55</f>
        <v>4244.0045870948452</v>
      </c>
      <c r="DG55" s="4"/>
      <c r="DH55" s="5"/>
    </row>
    <row r="56" spans="1:112" x14ac:dyDescent="0.25">
      <c r="A56" s="51"/>
      <c r="B56" s="3"/>
      <c r="C56" s="19">
        <v>7</v>
      </c>
      <c r="D56" s="34">
        <f>D39/D$44</f>
        <v>3333.7190082644629</v>
      </c>
      <c r="E56" s="34">
        <f>E39/E$44</f>
        <v>4198.1935483870966</v>
      </c>
      <c r="F56" s="34">
        <f>F39/F$44</f>
        <v>5483.3196384552175</v>
      </c>
      <c r="G56" s="34" t="s">
        <v>25</v>
      </c>
      <c r="H56" s="34" t="s">
        <v>25</v>
      </c>
      <c r="I56" s="34" t="s">
        <v>25</v>
      </c>
      <c r="J56" s="34" t="s">
        <v>25</v>
      </c>
      <c r="K56" s="34" t="s">
        <v>25</v>
      </c>
      <c r="L56" s="34" t="s">
        <v>25</v>
      </c>
      <c r="M56" s="34" t="s">
        <v>25</v>
      </c>
      <c r="N56" s="49">
        <f>F56</f>
        <v>5483.3196384552175</v>
      </c>
      <c r="O56" s="4"/>
      <c r="P56" s="5"/>
      <c r="R56" s="3"/>
      <c r="S56" s="19">
        <v>7</v>
      </c>
      <c r="T56" s="34">
        <f>T39/T$44</f>
        <v>2894.6528074285898</v>
      </c>
      <c r="U56" s="34">
        <f>U39/U$44</f>
        <v>4639.4170784049511</v>
      </c>
      <c r="V56" s="34">
        <f>V39/V$44</f>
        <v>5416.0880507942902</v>
      </c>
      <c r="W56" s="34" t="s">
        <v>25</v>
      </c>
      <c r="X56" s="34" t="s">
        <v>25</v>
      </c>
      <c r="Y56" s="34" t="s">
        <v>25</v>
      </c>
      <c r="Z56" s="34" t="s">
        <v>25</v>
      </c>
      <c r="AA56" s="34" t="s">
        <v>25</v>
      </c>
      <c r="AB56" s="34" t="s">
        <v>25</v>
      </c>
      <c r="AC56" s="34" t="s">
        <v>25</v>
      </c>
      <c r="AD56" s="49">
        <f>V56</f>
        <v>5416.0880507942902</v>
      </c>
      <c r="AE56" s="4"/>
      <c r="AF56" s="5"/>
      <c r="AH56" s="3"/>
      <c r="AI56" s="19">
        <v>7</v>
      </c>
      <c r="AJ56" s="34">
        <f>AJ39/AJ$44</f>
        <v>3333.7190082644629</v>
      </c>
      <c r="AK56" s="34">
        <f>AK39/AK$44</f>
        <v>4987.2773536895675</v>
      </c>
      <c r="AL56" s="34">
        <f>AL39/AL$44</f>
        <v>5502.3268546400213</v>
      </c>
      <c r="AM56" s="34" t="s">
        <v>25</v>
      </c>
      <c r="AN56" s="34" t="s">
        <v>25</v>
      </c>
      <c r="AO56" s="34" t="s">
        <v>25</v>
      </c>
      <c r="AP56" s="34" t="s">
        <v>25</v>
      </c>
      <c r="AQ56" s="34" t="s">
        <v>25</v>
      </c>
      <c r="AR56" s="34" t="s">
        <v>25</v>
      </c>
      <c r="AS56" s="34" t="s">
        <v>25</v>
      </c>
      <c r="AT56" s="49">
        <f>AL56</f>
        <v>5502.3268546400213</v>
      </c>
      <c r="AU56" s="4"/>
      <c r="AV56" s="5"/>
      <c r="AX56" s="3"/>
      <c r="AY56" s="19">
        <v>7</v>
      </c>
      <c r="AZ56" s="34">
        <f>AZ39/AZ$44</f>
        <v>2557.8947368421054</v>
      </c>
      <c r="BA56" s="34">
        <f>BA39/BA$44</f>
        <v>4198.1935483870966</v>
      </c>
      <c r="BB56" s="34">
        <f>BB39/BB$44</f>
        <v>5289.4736842105267</v>
      </c>
      <c r="BC56" s="34" t="s">
        <v>25</v>
      </c>
      <c r="BD56" s="34" t="s">
        <v>25</v>
      </c>
      <c r="BE56" s="34" t="s">
        <v>25</v>
      </c>
      <c r="BF56" s="34" t="s">
        <v>25</v>
      </c>
      <c r="BG56" s="34" t="s">
        <v>25</v>
      </c>
      <c r="BH56" s="34" t="s">
        <v>25</v>
      </c>
      <c r="BI56" s="34" t="s">
        <v>25</v>
      </c>
      <c r="BJ56" s="49">
        <f>BB56</f>
        <v>5289.4736842105267</v>
      </c>
      <c r="BK56" s="4"/>
      <c r="BL56" s="5"/>
      <c r="BN56" s="3"/>
      <c r="BO56" s="19">
        <v>7</v>
      </c>
      <c r="BP56" s="34">
        <f>BP39/BP$44</f>
        <v>4318.7255234044887</v>
      </c>
      <c r="BQ56" s="34">
        <f>BQ39/BQ$44</f>
        <v>4941.6201252077508</v>
      </c>
      <c r="BR56" s="34">
        <f>BR39/BR$44</f>
        <v>5752.5271162354175</v>
      </c>
      <c r="BS56" s="34" t="s">
        <v>25</v>
      </c>
      <c r="BT56" s="34" t="s">
        <v>25</v>
      </c>
      <c r="BU56" s="34" t="s">
        <v>25</v>
      </c>
      <c r="BV56" s="34" t="s">
        <v>25</v>
      </c>
      <c r="BW56" s="34" t="s">
        <v>25</v>
      </c>
      <c r="BX56" s="34" t="s">
        <v>25</v>
      </c>
      <c r="BY56" s="34" t="s">
        <v>25</v>
      </c>
      <c r="BZ56" s="49">
        <f>BR56</f>
        <v>5752.5271162354175</v>
      </c>
      <c r="CA56" s="4"/>
      <c r="CB56" s="5"/>
      <c r="CD56" s="3"/>
      <c r="CE56" s="19">
        <v>7</v>
      </c>
      <c r="CF56" s="34">
        <f>CF39/CF$44</f>
        <v>6514.3363974036547</v>
      </c>
      <c r="CG56" s="34">
        <f>CG39/CG$44</f>
        <v>6514.3363974036547</v>
      </c>
      <c r="CH56" s="34">
        <f>CH39/CH$44</f>
        <v>6514.3363974036547</v>
      </c>
      <c r="CI56" s="34" t="s">
        <v>25</v>
      </c>
      <c r="CJ56" s="34" t="s">
        <v>25</v>
      </c>
      <c r="CK56" s="34" t="s">
        <v>25</v>
      </c>
      <c r="CL56" s="34" t="s">
        <v>25</v>
      </c>
      <c r="CM56" s="34" t="s">
        <v>25</v>
      </c>
      <c r="CN56" s="34" t="s">
        <v>25</v>
      </c>
      <c r="CO56" s="34" t="s">
        <v>25</v>
      </c>
      <c r="CP56" s="49">
        <f>CH56</f>
        <v>6514.3363974036547</v>
      </c>
      <c r="CQ56" s="4"/>
      <c r="CR56" s="5"/>
      <c r="CT56" s="3"/>
      <c r="CU56" s="19">
        <v>7</v>
      </c>
      <c r="CV56" s="34">
        <f>CV39/CV$44</f>
        <v>3333.7190082644629</v>
      </c>
      <c r="CW56" s="34">
        <f>CW39/CW$44</f>
        <v>4198.1935483870966</v>
      </c>
      <c r="CX56" s="34">
        <f>CX39/CX$44</f>
        <v>5483.3196384552175</v>
      </c>
      <c r="CY56" s="34" t="s">
        <v>25</v>
      </c>
      <c r="CZ56" s="34" t="s">
        <v>25</v>
      </c>
      <c r="DA56" s="34" t="s">
        <v>25</v>
      </c>
      <c r="DB56" s="34" t="s">
        <v>25</v>
      </c>
      <c r="DC56" s="34" t="s">
        <v>25</v>
      </c>
      <c r="DD56" s="34" t="s">
        <v>25</v>
      </c>
      <c r="DE56" s="34" t="s">
        <v>25</v>
      </c>
      <c r="DF56" s="49">
        <f>CX56</f>
        <v>5483.3196384552175</v>
      </c>
      <c r="DG56" s="4"/>
      <c r="DH56" s="5"/>
    </row>
    <row r="57" spans="1:112" x14ac:dyDescent="0.25">
      <c r="A57" s="51"/>
      <c r="B57" s="3"/>
      <c r="C57" s="19">
        <v>8</v>
      </c>
      <c r="D57" s="34">
        <f>D40/D$44</f>
        <v>3498.3471074380163</v>
      </c>
      <c r="E57" s="34">
        <f>E40/E$44</f>
        <v>4026.8387096774195</v>
      </c>
      <c r="F57" s="34" t="s">
        <v>25</v>
      </c>
      <c r="G57" s="34" t="s">
        <v>25</v>
      </c>
      <c r="H57" s="34" t="s">
        <v>25</v>
      </c>
      <c r="I57" s="34" t="s">
        <v>25</v>
      </c>
      <c r="J57" s="34" t="s">
        <v>25</v>
      </c>
      <c r="K57" s="34" t="s">
        <v>25</v>
      </c>
      <c r="L57" s="34" t="s">
        <v>25</v>
      </c>
      <c r="M57" s="34" t="s">
        <v>25</v>
      </c>
      <c r="N57" s="49">
        <f>E57</f>
        <v>4026.8387096774195</v>
      </c>
      <c r="O57" s="4"/>
      <c r="P57" s="5"/>
      <c r="R57" s="3"/>
      <c r="S57" s="19">
        <v>8</v>
      </c>
      <c r="T57" s="34">
        <f>T40/T$44</f>
        <v>3037.5986250793844</v>
      </c>
      <c r="U57" s="34">
        <f>U40/U$44</f>
        <v>4450.0531160210758</v>
      </c>
      <c r="V57" s="34" t="s">
        <v>25</v>
      </c>
      <c r="W57" s="34" t="s">
        <v>25</v>
      </c>
      <c r="X57" s="34" t="s">
        <v>25</v>
      </c>
      <c r="Y57" s="34" t="s">
        <v>25</v>
      </c>
      <c r="Z57" s="34" t="s">
        <v>25</v>
      </c>
      <c r="AA57" s="34" t="s">
        <v>25</v>
      </c>
      <c r="AB57" s="34" t="s">
        <v>25</v>
      </c>
      <c r="AC57" s="34" t="s">
        <v>25</v>
      </c>
      <c r="AD57" s="49">
        <f>U57</f>
        <v>4450.0531160210758</v>
      </c>
      <c r="AE57" s="4"/>
      <c r="AF57" s="5"/>
      <c r="AH57" s="3"/>
      <c r="AI57" s="19">
        <v>8</v>
      </c>
      <c r="AJ57" s="34">
        <f>AJ40/AJ$44</f>
        <v>3498.3471074380163</v>
      </c>
      <c r="AK57" s="34">
        <f>AK40/AK$44</f>
        <v>4783.715012722646</v>
      </c>
      <c r="AL57" s="34" t="s">
        <v>25</v>
      </c>
      <c r="AM57" s="34" t="s">
        <v>25</v>
      </c>
      <c r="AN57" s="34" t="s">
        <v>25</v>
      </c>
      <c r="AO57" s="34" t="s">
        <v>25</v>
      </c>
      <c r="AP57" s="34" t="s">
        <v>25</v>
      </c>
      <c r="AQ57" s="34" t="s">
        <v>25</v>
      </c>
      <c r="AR57" s="34" t="s">
        <v>25</v>
      </c>
      <c r="AS57" s="34" t="s">
        <v>25</v>
      </c>
      <c r="AT57" s="49">
        <f>AK57</f>
        <v>4783.715012722646</v>
      </c>
      <c r="AU57" s="4"/>
      <c r="AV57" s="5"/>
      <c r="AX57" s="3"/>
      <c r="AY57" s="19">
        <v>8</v>
      </c>
      <c r="AZ57" s="34">
        <f>AZ40/AZ$44</f>
        <v>2684.2105263157896</v>
      </c>
      <c r="BA57" s="34">
        <f>BA40/BA$44</f>
        <v>4026.8387096774195</v>
      </c>
      <c r="BB57" s="34" t="s">
        <v>25</v>
      </c>
      <c r="BC57" s="34" t="s">
        <v>25</v>
      </c>
      <c r="BD57" s="34" t="s">
        <v>25</v>
      </c>
      <c r="BE57" s="34" t="s">
        <v>25</v>
      </c>
      <c r="BF57" s="34" t="s">
        <v>25</v>
      </c>
      <c r="BG57" s="34" t="s">
        <v>25</v>
      </c>
      <c r="BH57" s="34" t="s">
        <v>25</v>
      </c>
      <c r="BI57" s="34" t="s">
        <v>25</v>
      </c>
      <c r="BJ57" s="49">
        <f>BA57</f>
        <v>4026.8387096774195</v>
      </c>
      <c r="BK57" s="4"/>
      <c r="BL57" s="5"/>
      <c r="BN57" s="3"/>
      <c r="BO57" s="19">
        <v>8</v>
      </c>
      <c r="BP57" s="34">
        <f>BP40/BP$44</f>
        <v>4531.9959196219952</v>
      </c>
      <c r="BQ57" s="34">
        <f>BQ40/BQ$44</f>
        <v>4739.9213445870264</v>
      </c>
      <c r="BR57" s="34" t="s">
        <v>25</v>
      </c>
      <c r="BS57" s="34" t="s">
        <v>25</v>
      </c>
      <c r="BT57" s="34" t="s">
        <v>25</v>
      </c>
      <c r="BU57" s="34" t="s">
        <v>25</v>
      </c>
      <c r="BV57" s="34" t="s">
        <v>25</v>
      </c>
      <c r="BW57" s="34" t="s">
        <v>25</v>
      </c>
      <c r="BX57" s="34" t="s">
        <v>25</v>
      </c>
      <c r="BY57" s="34" t="s">
        <v>25</v>
      </c>
      <c r="BZ57" s="49">
        <f>BQ57</f>
        <v>4739.9213445870264</v>
      </c>
      <c r="CA57" s="4"/>
      <c r="CB57" s="5"/>
      <c r="CD57" s="3"/>
      <c r="CE57" s="19">
        <v>8</v>
      </c>
      <c r="CF57" s="34">
        <f>CF40/CF$44</f>
        <v>6836.0320219667983</v>
      </c>
      <c r="CG57" s="34">
        <f>CG40/CG$44</f>
        <v>6248.4451158769743</v>
      </c>
      <c r="CH57" s="34" t="s">
        <v>25</v>
      </c>
      <c r="CI57" s="34" t="s">
        <v>25</v>
      </c>
      <c r="CJ57" s="34" t="s">
        <v>25</v>
      </c>
      <c r="CK57" s="34" t="s">
        <v>25</v>
      </c>
      <c r="CL57" s="34" t="s">
        <v>25</v>
      </c>
      <c r="CM57" s="34" t="s">
        <v>25</v>
      </c>
      <c r="CN57" s="34" t="s">
        <v>25</v>
      </c>
      <c r="CO57" s="34" t="s">
        <v>25</v>
      </c>
      <c r="CP57" s="49">
        <f>CG57</f>
        <v>6248.4451158769743</v>
      </c>
      <c r="CQ57" s="4"/>
      <c r="CR57" s="5"/>
      <c r="CT57" s="3"/>
      <c r="CU57" s="19">
        <v>8</v>
      </c>
      <c r="CV57" s="34">
        <f>CV40/CV$44</f>
        <v>3498.3471074380163</v>
      </c>
      <c r="CW57" s="34">
        <f>CW40/CW$44</f>
        <v>4026.8387096774195</v>
      </c>
      <c r="CX57" s="34" t="s">
        <v>25</v>
      </c>
      <c r="CY57" s="34" t="s">
        <v>25</v>
      </c>
      <c r="CZ57" s="34" t="s">
        <v>25</v>
      </c>
      <c r="DA57" s="34" t="s">
        <v>25</v>
      </c>
      <c r="DB57" s="34" t="s">
        <v>25</v>
      </c>
      <c r="DC57" s="34" t="s">
        <v>25</v>
      </c>
      <c r="DD57" s="34" t="s">
        <v>25</v>
      </c>
      <c r="DE57" s="34" t="s">
        <v>25</v>
      </c>
      <c r="DF57" s="49">
        <f>CW57</f>
        <v>4026.8387096774195</v>
      </c>
      <c r="DG57" s="4"/>
      <c r="DH57" s="5"/>
    </row>
    <row r="58" spans="1:112" ht="15.75" thickBot="1" x14ac:dyDescent="0.3">
      <c r="A58" s="51"/>
      <c r="B58" s="3"/>
      <c r="C58" s="23">
        <v>9</v>
      </c>
      <c r="D58" s="37">
        <f>D41/D$44</f>
        <v>3196.5289256198348</v>
      </c>
      <c r="E58" s="37" t="s">
        <v>25</v>
      </c>
      <c r="F58" s="37" t="s">
        <v>25</v>
      </c>
      <c r="G58" s="37" t="s">
        <v>25</v>
      </c>
      <c r="H58" s="37" t="s">
        <v>25</v>
      </c>
      <c r="I58" s="37" t="s">
        <v>25</v>
      </c>
      <c r="J58" s="37" t="s">
        <v>25</v>
      </c>
      <c r="K58" s="37" t="s">
        <v>25</v>
      </c>
      <c r="L58" s="37" t="s">
        <v>25</v>
      </c>
      <c r="M58" s="37" t="s">
        <v>25</v>
      </c>
      <c r="N58" s="52">
        <f>D58</f>
        <v>3196.5289256198348</v>
      </c>
      <c r="O58" s="4"/>
      <c r="P58" s="5"/>
      <c r="R58" s="3"/>
      <c r="S58" s="23">
        <v>9</v>
      </c>
      <c r="T58" s="37">
        <f>T41/T$44</f>
        <v>2775.5312927195946</v>
      </c>
      <c r="U58" s="37" t="s">
        <v>25</v>
      </c>
      <c r="V58" s="37" t="s">
        <v>25</v>
      </c>
      <c r="W58" s="37" t="s">
        <v>25</v>
      </c>
      <c r="X58" s="37" t="s">
        <v>25</v>
      </c>
      <c r="Y58" s="37" t="s">
        <v>25</v>
      </c>
      <c r="Z58" s="37" t="s">
        <v>25</v>
      </c>
      <c r="AA58" s="37" t="s">
        <v>25</v>
      </c>
      <c r="AB58" s="37" t="s">
        <v>25</v>
      </c>
      <c r="AC58" s="37" t="s">
        <v>25</v>
      </c>
      <c r="AD58" s="52">
        <f>T58</f>
        <v>2775.5312927195946</v>
      </c>
      <c r="AE58" s="4"/>
      <c r="AF58" s="5"/>
      <c r="AH58" s="3"/>
      <c r="AI58" s="23">
        <v>9</v>
      </c>
      <c r="AJ58" s="37">
        <f>AJ41/AJ$44</f>
        <v>3196.5289256198348</v>
      </c>
      <c r="AK58" s="37" t="s">
        <v>25</v>
      </c>
      <c r="AL58" s="37" t="s">
        <v>25</v>
      </c>
      <c r="AM58" s="37" t="s">
        <v>25</v>
      </c>
      <c r="AN58" s="37" t="s">
        <v>25</v>
      </c>
      <c r="AO58" s="37" t="s">
        <v>25</v>
      </c>
      <c r="AP58" s="37" t="s">
        <v>25</v>
      </c>
      <c r="AQ58" s="37" t="s">
        <v>25</v>
      </c>
      <c r="AR58" s="37" t="s">
        <v>25</v>
      </c>
      <c r="AS58" s="37" t="s">
        <v>25</v>
      </c>
      <c r="AT58" s="52">
        <f>AJ58</f>
        <v>3196.5289256198348</v>
      </c>
      <c r="AU58" s="4"/>
      <c r="AV58" s="5"/>
      <c r="AX58" s="3"/>
      <c r="AY58" s="23">
        <v>9</v>
      </c>
      <c r="AZ58" s="37">
        <f>AZ41/AZ$44</f>
        <v>2452.6315789473683</v>
      </c>
      <c r="BA58" s="37" t="s">
        <v>25</v>
      </c>
      <c r="BB58" s="37" t="s">
        <v>25</v>
      </c>
      <c r="BC58" s="37" t="s">
        <v>25</v>
      </c>
      <c r="BD58" s="37" t="s">
        <v>25</v>
      </c>
      <c r="BE58" s="37" t="s">
        <v>25</v>
      </c>
      <c r="BF58" s="37" t="s">
        <v>25</v>
      </c>
      <c r="BG58" s="37" t="s">
        <v>25</v>
      </c>
      <c r="BH58" s="37" t="s">
        <v>25</v>
      </c>
      <c r="BI58" s="37" t="s">
        <v>25</v>
      </c>
      <c r="BJ58" s="52">
        <f>AZ58</f>
        <v>2452.6315789473683</v>
      </c>
      <c r="BK58" s="4"/>
      <c r="BL58" s="5"/>
      <c r="BN58" s="3"/>
      <c r="BO58" s="23">
        <v>9</v>
      </c>
      <c r="BP58" s="37">
        <f>BP41/BP$44</f>
        <v>4141.0001932232344</v>
      </c>
      <c r="BQ58" s="37" t="s">
        <v>25</v>
      </c>
      <c r="BR58" s="37" t="s">
        <v>25</v>
      </c>
      <c r="BS58" s="37" t="s">
        <v>25</v>
      </c>
      <c r="BT58" s="37" t="s">
        <v>25</v>
      </c>
      <c r="BU58" s="37" t="s">
        <v>25</v>
      </c>
      <c r="BV58" s="37" t="s">
        <v>25</v>
      </c>
      <c r="BW58" s="37" t="s">
        <v>25</v>
      </c>
      <c r="BX58" s="37" t="s">
        <v>25</v>
      </c>
      <c r="BY58" s="37" t="s">
        <v>25</v>
      </c>
      <c r="BZ58" s="52">
        <f>BP58</f>
        <v>4141.0001932232344</v>
      </c>
      <c r="CA58" s="4"/>
      <c r="CB58" s="5"/>
      <c r="CD58" s="3"/>
      <c r="CE58" s="23">
        <v>9</v>
      </c>
      <c r="CF58" s="37">
        <f>CF41/CF$44</f>
        <v>6246.2567102677021</v>
      </c>
      <c r="CG58" s="37" t="s">
        <v>25</v>
      </c>
      <c r="CH58" s="37" t="s">
        <v>25</v>
      </c>
      <c r="CI58" s="37" t="s">
        <v>25</v>
      </c>
      <c r="CJ58" s="37" t="s">
        <v>25</v>
      </c>
      <c r="CK58" s="37" t="s">
        <v>25</v>
      </c>
      <c r="CL58" s="37" t="s">
        <v>25</v>
      </c>
      <c r="CM58" s="37" t="s">
        <v>25</v>
      </c>
      <c r="CN58" s="37" t="s">
        <v>25</v>
      </c>
      <c r="CO58" s="37" t="s">
        <v>25</v>
      </c>
      <c r="CP58" s="52">
        <f>CF58</f>
        <v>6246.2567102677021</v>
      </c>
      <c r="CQ58" s="4"/>
      <c r="CR58" s="5"/>
      <c r="CT58" s="3"/>
      <c r="CU58" s="23">
        <v>9</v>
      </c>
      <c r="CV58" s="37">
        <f>CV41/CV$44</f>
        <v>3196.5289256198348</v>
      </c>
      <c r="CW58" s="37" t="s">
        <v>25</v>
      </c>
      <c r="CX58" s="37" t="s">
        <v>25</v>
      </c>
      <c r="CY58" s="37" t="s">
        <v>25</v>
      </c>
      <c r="CZ58" s="37" t="s">
        <v>25</v>
      </c>
      <c r="DA58" s="37" t="s">
        <v>25</v>
      </c>
      <c r="DB58" s="37" t="s">
        <v>25</v>
      </c>
      <c r="DC58" s="37" t="s">
        <v>25</v>
      </c>
      <c r="DD58" s="37" t="s">
        <v>25</v>
      </c>
      <c r="DE58" s="37" t="s">
        <v>25</v>
      </c>
      <c r="DF58" s="52">
        <f>CV58</f>
        <v>3196.5289256198348</v>
      </c>
      <c r="DG58" s="4"/>
      <c r="DH58" s="5"/>
    </row>
    <row r="59" spans="1:112" x14ac:dyDescent="0.25">
      <c r="A59" s="51"/>
      <c r="B59" s="3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5"/>
      <c r="R59" s="3"/>
      <c r="S59" s="4"/>
      <c r="T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5"/>
      <c r="AH59" s="3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5"/>
      <c r="AX59" s="3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5"/>
      <c r="BN59" s="3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5"/>
      <c r="CD59" s="3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5"/>
      <c r="CT59" s="3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5"/>
    </row>
    <row r="60" spans="1:112" ht="15.75" thickBot="1" x14ac:dyDescent="0.3">
      <c r="A60" s="51"/>
      <c r="B60" s="3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5"/>
      <c r="R60" s="3"/>
      <c r="S60" s="4"/>
      <c r="T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5"/>
      <c r="AH60" s="3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5"/>
      <c r="AX60" s="3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5"/>
      <c r="BN60" s="3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5"/>
      <c r="CD60" s="3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5"/>
      <c r="CT60" s="3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5"/>
    </row>
    <row r="61" spans="1:112" ht="15.75" thickBot="1" x14ac:dyDescent="0.3">
      <c r="A61" s="51"/>
      <c r="B61" s="3"/>
      <c r="C61" s="39" t="s">
        <v>23</v>
      </c>
      <c r="D61" s="40">
        <v>0</v>
      </c>
      <c r="E61" s="40">
        <v>1</v>
      </c>
      <c r="F61" s="40">
        <v>2</v>
      </c>
      <c r="G61" s="40">
        <v>3</v>
      </c>
      <c r="H61" s="40">
        <v>4</v>
      </c>
      <c r="I61" s="40">
        <v>5</v>
      </c>
      <c r="J61" s="40">
        <v>6</v>
      </c>
      <c r="K61" s="40">
        <v>7</v>
      </c>
      <c r="L61" s="40">
        <v>8</v>
      </c>
      <c r="M61" s="40">
        <v>9</v>
      </c>
      <c r="N61" s="40">
        <v>10</v>
      </c>
      <c r="O61" s="53" t="s">
        <v>11</v>
      </c>
      <c r="P61" s="5"/>
      <c r="R61" s="3"/>
      <c r="S61" s="39" t="s">
        <v>23</v>
      </c>
      <c r="T61" s="40">
        <v>0</v>
      </c>
      <c r="U61" s="40">
        <v>1</v>
      </c>
      <c r="V61" s="40">
        <v>2</v>
      </c>
      <c r="W61" s="40">
        <v>3</v>
      </c>
      <c r="X61" s="40">
        <v>4</v>
      </c>
      <c r="Y61" s="40">
        <v>5</v>
      </c>
      <c r="Z61" s="40">
        <v>6</v>
      </c>
      <c r="AA61" s="40">
        <v>7</v>
      </c>
      <c r="AB61" s="40">
        <v>8</v>
      </c>
      <c r="AC61" s="40">
        <v>9</v>
      </c>
      <c r="AD61" s="54" t="s">
        <v>11</v>
      </c>
      <c r="AF61" s="5"/>
      <c r="AH61" s="3"/>
      <c r="AI61" s="39" t="s">
        <v>23</v>
      </c>
      <c r="AJ61" s="40">
        <v>0</v>
      </c>
      <c r="AK61" s="40">
        <v>1</v>
      </c>
      <c r="AL61" s="40">
        <v>2</v>
      </c>
      <c r="AM61" s="40">
        <v>3</v>
      </c>
      <c r="AN61" s="40">
        <v>4</v>
      </c>
      <c r="AO61" s="40">
        <v>5</v>
      </c>
      <c r="AP61" s="40">
        <v>6</v>
      </c>
      <c r="AQ61" s="40">
        <v>7</v>
      </c>
      <c r="AR61" s="40">
        <v>8</v>
      </c>
      <c r="AS61" s="40">
        <v>9</v>
      </c>
      <c r="AT61" s="40">
        <v>10</v>
      </c>
      <c r="AU61" s="54" t="s">
        <v>11</v>
      </c>
      <c r="AV61" s="5"/>
      <c r="AX61" s="3"/>
      <c r="AY61" s="39" t="s">
        <v>23</v>
      </c>
      <c r="AZ61" s="40">
        <v>0</v>
      </c>
      <c r="BA61" s="40">
        <v>1</v>
      </c>
      <c r="BB61" s="40">
        <v>2</v>
      </c>
      <c r="BC61" s="40">
        <v>3</v>
      </c>
      <c r="BD61" s="40">
        <v>4</v>
      </c>
      <c r="BE61" s="40">
        <v>5</v>
      </c>
      <c r="BF61" s="40">
        <v>6</v>
      </c>
      <c r="BG61" s="40">
        <v>7</v>
      </c>
      <c r="BH61" s="40">
        <v>8</v>
      </c>
      <c r="BI61" s="40">
        <v>9</v>
      </c>
      <c r="BJ61" s="40">
        <v>10</v>
      </c>
      <c r="BK61" s="54" t="s">
        <v>11</v>
      </c>
      <c r="BL61" s="5"/>
      <c r="BN61" s="3"/>
      <c r="BO61" s="39" t="s">
        <v>23</v>
      </c>
      <c r="BP61" s="40">
        <v>0</v>
      </c>
      <c r="BQ61" s="40">
        <v>1</v>
      </c>
      <c r="BR61" s="40">
        <v>2</v>
      </c>
      <c r="BS61" s="40">
        <v>3</v>
      </c>
      <c r="BT61" s="40">
        <v>4</v>
      </c>
      <c r="BU61" s="40">
        <v>5</v>
      </c>
      <c r="BV61" s="40">
        <v>6</v>
      </c>
      <c r="BW61" s="40">
        <v>7</v>
      </c>
      <c r="BX61" s="40">
        <v>8</v>
      </c>
      <c r="BY61" s="40">
        <v>9</v>
      </c>
      <c r="BZ61" s="54" t="s">
        <v>11</v>
      </c>
      <c r="CB61" s="5"/>
      <c r="CD61" s="3"/>
      <c r="CE61" s="39" t="s">
        <v>23</v>
      </c>
      <c r="CF61" s="40">
        <v>0</v>
      </c>
      <c r="CG61" s="40">
        <v>1</v>
      </c>
      <c r="CH61" s="40">
        <v>2</v>
      </c>
      <c r="CI61" s="40">
        <v>3</v>
      </c>
      <c r="CJ61" s="40">
        <v>4</v>
      </c>
      <c r="CK61" s="40">
        <v>5</v>
      </c>
      <c r="CL61" s="40">
        <v>6</v>
      </c>
      <c r="CM61" s="40">
        <v>7</v>
      </c>
      <c r="CN61" s="40">
        <v>8</v>
      </c>
      <c r="CO61" s="40">
        <v>9</v>
      </c>
      <c r="CP61" s="54" t="s">
        <v>11</v>
      </c>
      <c r="CR61" s="5"/>
      <c r="CT61" s="3"/>
      <c r="CU61" s="39" t="s">
        <v>23</v>
      </c>
      <c r="CV61" s="40">
        <v>0</v>
      </c>
      <c r="CW61" s="40">
        <v>1</v>
      </c>
      <c r="CX61" s="40">
        <v>2</v>
      </c>
      <c r="CY61" s="40">
        <v>3</v>
      </c>
      <c r="CZ61" s="40">
        <v>4</v>
      </c>
      <c r="DA61" s="40">
        <v>5</v>
      </c>
      <c r="DB61" s="40">
        <v>6</v>
      </c>
      <c r="DC61" s="40">
        <v>7</v>
      </c>
      <c r="DD61" s="40">
        <v>8</v>
      </c>
      <c r="DE61" s="40">
        <v>9</v>
      </c>
      <c r="DF61" s="54" t="s">
        <v>11</v>
      </c>
      <c r="DH61" s="5"/>
    </row>
    <row r="62" spans="1:112" x14ac:dyDescent="0.25">
      <c r="A62" s="51"/>
      <c r="B62" s="3"/>
      <c r="C62" s="15" t="s">
        <v>6</v>
      </c>
      <c r="D62" s="55">
        <f>D58</f>
        <v>3196.5289256198348</v>
      </c>
      <c r="E62" s="56">
        <f>E57</f>
        <v>4026.8387096774195</v>
      </c>
      <c r="F62" s="56">
        <f>F56</f>
        <v>5483.3196384552175</v>
      </c>
      <c r="G62" s="56">
        <f>G55</f>
        <v>5212.651515151515</v>
      </c>
      <c r="H62" s="56">
        <f>H54</f>
        <v>4464.3687374749497</v>
      </c>
      <c r="I62" s="56">
        <f>I53</f>
        <v>3873.5583570557137</v>
      </c>
      <c r="J62" s="56">
        <f>J52</f>
        <v>4393.6697247706425</v>
      </c>
      <c r="K62" s="56">
        <f>K51</f>
        <v>4519.2213410237928</v>
      </c>
      <c r="L62" s="56">
        <f>L50</f>
        <v>4624.3646041250831</v>
      </c>
      <c r="M62" s="57">
        <f>M49</f>
        <v>3320</v>
      </c>
      <c r="N62" s="57">
        <f>N49</f>
        <v>3320</v>
      </c>
      <c r="O62" s="58">
        <f>SUM(D62:N62)</f>
        <v>46434.52155335417</v>
      </c>
      <c r="P62" s="5"/>
      <c r="R62" s="3"/>
      <c r="S62" s="15" t="s">
        <v>6</v>
      </c>
      <c r="T62" s="55">
        <f>T58</f>
        <v>2775.5312927195946</v>
      </c>
      <c r="U62" s="56">
        <f>U57</f>
        <v>4450.0531160210758</v>
      </c>
      <c r="V62" s="56">
        <f>V56</f>
        <v>5416.0880507942902</v>
      </c>
      <c r="W62" s="56">
        <f>W55</f>
        <v>4919.3742020086602</v>
      </c>
      <c r="X62" s="56">
        <f>X54</f>
        <v>4561.5134333798151</v>
      </c>
      <c r="Y62" s="56">
        <f>Y53</f>
        <v>3763.9031090566455</v>
      </c>
      <c r="Z62" s="56">
        <f>Z52</f>
        <v>4331.4906466914354</v>
      </c>
      <c r="AA62" s="56">
        <f>AA51</f>
        <v>4428.6213900909652</v>
      </c>
      <c r="AB62" s="56">
        <f>AB50</f>
        <v>4633.1469298757256</v>
      </c>
      <c r="AC62" s="57">
        <f>AC49</f>
        <v>3264.3368337219331</v>
      </c>
      <c r="AD62" s="59">
        <f>SUM(T62:AC62)</f>
        <v>42544.059004360148</v>
      </c>
      <c r="AF62" s="5"/>
      <c r="AH62" s="3"/>
      <c r="AI62" s="15" t="s">
        <v>6</v>
      </c>
      <c r="AJ62" s="55">
        <f>AJ58</f>
        <v>3196.5289256198348</v>
      </c>
      <c r="AK62" s="56">
        <f>AK57</f>
        <v>4783.715012722646</v>
      </c>
      <c r="AL62" s="56">
        <f>AL56</f>
        <v>5502.3268546400213</v>
      </c>
      <c r="AM62" s="56">
        <f>AM55</f>
        <v>5212.651515151515</v>
      </c>
      <c r="AN62" s="56">
        <f>AN54</f>
        <v>4653.2593619972258</v>
      </c>
      <c r="AO62" s="56">
        <f>AO53</f>
        <v>3873.5583570557137</v>
      </c>
      <c r="AP62" s="56">
        <f>AP52</f>
        <v>4393.6697247706425</v>
      </c>
      <c r="AQ62" s="56">
        <f>AQ51</f>
        <v>4519.2213410237928</v>
      </c>
      <c r="AR62" s="56">
        <f>AR50</f>
        <v>4674.0343826747039</v>
      </c>
      <c r="AS62" s="57">
        <f>AS49</f>
        <v>3320</v>
      </c>
      <c r="AT62" s="60">
        <f>AT49</f>
        <v>3320</v>
      </c>
      <c r="AU62" s="59">
        <f>SUM(AJ62:AT62)</f>
        <v>47448.965475656099</v>
      </c>
      <c r="AV62" s="5"/>
      <c r="AX62" s="3"/>
      <c r="AY62" s="15" t="s">
        <v>6</v>
      </c>
      <c r="AZ62" s="55">
        <f>AZ58</f>
        <v>2452.6315789473683</v>
      </c>
      <c r="BA62" s="56">
        <f>BA57</f>
        <v>4026.8387096774195</v>
      </c>
      <c r="BB62" s="56">
        <f>BB56</f>
        <v>5289.4736842105267</v>
      </c>
      <c r="BC62" s="56">
        <f>BC55</f>
        <v>4760.719754977029</v>
      </c>
      <c r="BD62" s="56">
        <f>BD54</f>
        <v>4464.3687374749497</v>
      </c>
      <c r="BE62" s="56">
        <f>BE53</f>
        <v>3693.3573635427392</v>
      </c>
      <c r="BF62" s="56">
        <f>BF52</f>
        <v>4271.9644619940773</v>
      </c>
      <c r="BG62" s="56">
        <f>BG51</f>
        <v>4361.7881483192787</v>
      </c>
      <c r="BH62" s="56">
        <f>BH50</f>
        <v>4598.5722130697422</v>
      </c>
      <c r="BI62" s="57">
        <f>BI49</f>
        <v>3221.511147811726</v>
      </c>
      <c r="BJ62" s="60">
        <f>BJ49</f>
        <v>3320</v>
      </c>
      <c r="BK62" s="59">
        <f>SUM(AZ62:BJ62)</f>
        <v>44461.225800024848</v>
      </c>
      <c r="BL62" s="5"/>
      <c r="BN62" s="3"/>
      <c r="BO62" s="15" t="s">
        <v>6</v>
      </c>
      <c r="BP62" s="55">
        <f>BP58</f>
        <v>4141.0001932232344</v>
      </c>
      <c r="BQ62" s="56">
        <f>BQ57</f>
        <v>4739.9213445870264</v>
      </c>
      <c r="BR62" s="56">
        <f>BR56</f>
        <v>5752.5271162354175</v>
      </c>
      <c r="BS62" s="56">
        <f>BS55</f>
        <v>4826.9422583001869</v>
      </c>
      <c r="BT62" s="56">
        <f>BT54</f>
        <v>4347.7046573536827</v>
      </c>
      <c r="BU62" s="56">
        <f>BU53</f>
        <v>4109.706899435093</v>
      </c>
      <c r="BV62" s="56">
        <f>BV52</f>
        <v>4494.4301950837744</v>
      </c>
      <c r="BW62" s="56">
        <f>BW51</f>
        <v>4568.796358233114</v>
      </c>
      <c r="BX62" s="56">
        <f>BX50</f>
        <v>4624.3646041250831</v>
      </c>
      <c r="BY62" s="57">
        <f>BY49</f>
        <v>3320</v>
      </c>
      <c r="BZ62" s="59">
        <f ca="1">SUM(BP62:BZ62)</f>
        <v>48245.39362657661</v>
      </c>
      <c r="CB62" s="5"/>
      <c r="CD62" s="3"/>
      <c r="CE62" s="15" t="s">
        <v>6</v>
      </c>
      <c r="CF62" s="55">
        <f>CF58</f>
        <v>6246.2567102677021</v>
      </c>
      <c r="CG62" s="56">
        <f>CG57</f>
        <v>6248.4451158769743</v>
      </c>
      <c r="CH62" s="56">
        <f>CH56</f>
        <v>6514.3363974036547</v>
      </c>
      <c r="CI62" s="56">
        <f>CI55</f>
        <v>5503.1558222842814</v>
      </c>
      <c r="CJ62" s="56">
        <f>CJ54</f>
        <v>4717.6229244511815</v>
      </c>
      <c r="CK62" s="56">
        <f>CK53</f>
        <v>4348.509357336894</v>
      </c>
      <c r="CL62" s="56">
        <f>CL52</f>
        <v>4578.473786560302</v>
      </c>
      <c r="CM62" s="56">
        <f>CM51</f>
        <v>4619.4710966074908</v>
      </c>
      <c r="CN62" s="56">
        <f>CN50</f>
        <v>4624.3646041250831</v>
      </c>
      <c r="CO62" s="57">
        <f>CO49</f>
        <v>3320</v>
      </c>
      <c r="CP62" s="59">
        <f ca="1">SUM(CF62:CP62)</f>
        <v>50720.635814913563</v>
      </c>
      <c r="CR62" s="5"/>
      <c r="CT62" s="3"/>
      <c r="CU62" s="15" t="s">
        <v>6</v>
      </c>
      <c r="CV62" s="55">
        <f>CV58</f>
        <v>3196.5289256198348</v>
      </c>
      <c r="CW62" s="56">
        <f>CW57</f>
        <v>4026.8387096774195</v>
      </c>
      <c r="CX62" s="56">
        <f>CX56</f>
        <v>5483.3196384552175</v>
      </c>
      <c r="CY62" s="56">
        <f>CY55</f>
        <v>4244.0045870948452</v>
      </c>
      <c r="CZ62" s="56">
        <f>CZ54</f>
        <v>4194.0695027740103</v>
      </c>
      <c r="DA62" s="56">
        <f>DA53</f>
        <v>3873.5583570557137</v>
      </c>
      <c r="DB62" s="56">
        <f>DB52</f>
        <v>4393.6697247706425</v>
      </c>
      <c r="DC62" s="56">
        <f>DC51</f>
        <v>4519.2213410237928</v>
      </c>
      <c r="DD62" s="56">
        <f>DD50</f>
        <v>4624.3646041250831</v>
      </c>
      <c r="DE62" s="57">
        <f>DE49</f>
        <v>3320</v>
      </c>
      <c r="DF62" s="59" t="e">
        <f ca="1">SUM(CV62:DF62)</f>
        <v>#DIV/0!</v>
      </c>
      <c r="DH62" s="5"/>
    </row>
    <row r="63" spans="1:112" ht="15.75" thickBot="1" x14ac:dyDescent="0.3">
      <c r="A63" s="51"/>
      <c r="B63" s="3"/>
      <c r="C63" s="23" t="s">
        <v>7</v>
      </c>
      <c r="D63" s="61">
        <f>D41</f>
        <v>233</v>
      </c>
      <c r="E63" s="62">
        <f>E40</f>
        <v>940</v>
      </c>
      <c r="F63" s="62">
        <f>F39</f>
        <v>2010</v>
      </c>
      <c r="G63" s="62">
        <f>G38</f>
        <v>2487</v>
      </c>
      <c r="H63" s="62">
        <f>H37</f>
        <v>2684</v>
      </c>
      <c r="I63" s="62">
        <f>I36</f>
        <v>2869</v>
      </c>
      <c r="J63" s="62">
        <f>J35</f>
        <v>3462</v>
      </c>
      <c r="K63" s="62">
        <f>K34</f>
        <v>3776</v>
      </c>
      <c r="L63" s="62">
        <f>L33</f>
        <v>4187</v>
      </c>
      <c r="M63" s="63">
        <f>M32</f>
        <v>3121</v>
      </c>
      <c r="N63" s="63">
        <f>M49</f>
        <v>3320</v>
      </c>
      <c r="O63" s="58">
        <f>SUM(D63:N63)</f>
        <v>29089</v>
      </c>
      <c r="P63" s="5"/>
      <c r="R63" s="3"/>
      <c r="S63" s="23" t="s">
        <v>7</v>
      </c>
      <c r="T63" s="61">
        <f>T41</f>
        <v>233</v>
      </c>
      <c r="U63" s="62">
        <f>U40</f>
        <v>940</v>
      </c>
      <c r="V63" s="62">
        <f>V39</f>
        <v>2010</v>
      </c>
      <c r="W63" s="62">
        <f>W38</f>
        <v>2487</v>
      </c>
      <c r="X63" s="62">
        <f>X37</f>
        <v>2684</v>
      </c>
      <c r="Y63" s="62">
        <f>Y36</f>
        <v>2869</v>
      </c>
      <c r="Z63" s="62">
        <f>Z35</f>
        <v>3462</v>
      </c>
      <c r="AA63" s="62">
        <f>AA34</f>
        <v>3776</v>
      </c>
      <c r="AB63" s="62">
        <f>AB33</f>
        <v>4187</v>
      </c>
      <c r="AC63" s="63">
        <f>AC32</f>
        <v>3121</v>
      </c>
      <c r="AD63" s="59">
        <f>SUM(T63:AC63)</f>
        <v>25769</v>
      </c>
      <c r="AF63" s="5"/>
      <c r="AH63" s="3"/>
      <c r="AI63" s="23" t="s">
        <v>7</v>
      </c>
      <c r="AJ63" s="61">
        <f>AJ41</f>
        <v>233</v>
      </c>
      <c r="AK63" s="62">
        <f>AK40</f>
        <v>940</v>
      </c>
      <c r="AL63" s="62">
        <f>AL39</f>
        <v>2010</v>
      </c>
      <c r="AM63" s="62">
        <f>AM38</f>
        <v>2487</v>
      </c>
      <c r="AN63" s="62">
        <f>AN37</f>
        <v>2684</v>
      </c>
      <c r="AO63" s="62">
        <f>AO36</f>
        <v>2869</v>
      </c>
      <c r="AP63" s="62">
        <f>AP35</f>
        <v>3462</v>
      </c>
      <c r="AQ63" s="62">
        <f>AQ34</f>
        <v>3776</v>
      </c>
      <c r="AR63" s="62">
        <f>AR33</f>
        <v>4187</v>
      </c>
      <c r="AS63" s="63">
        <f>AS32</f>
        <v>3121</v>
      </c>
      <c r="AT63" s="64">
        <f>AS49</f>
        <v>3320</v>
      </c>
      <c r="AU63" s="59">
        <f>SUM(AJ63:AT63)</f>
        <v>29089</v>
      </c>
      <c r="AV63" s="5"/>
      <c r="AX63" s="3"/>
      <c r="AY63" s="23" t="s">
        <v>7</v>
      </c>
      <c r="AZ63" s="61">
        <f>AZ41</f>
        <v>233</v>
      </c>
      <c r="BA63" s="62">
        <f>BA40</f>
        <v>940</v>
      </c>
      <c r="BB63" s="62">
        <f>BB39</f>
        <v>2010</v>
      </c>
      <c r="BC63" s="62">
        <f>BC38</f>
        <v>2487</v>
      </c>
      <c r="BD63" s="62">
        <f>BD37</f>
        <v>2684</v>
      </c>
      <c r="BE63" s="62">
        <f>BE36</f>
        <v>2869</v>
      </c>
      <c r="BF63" s="62">
        <f>BF35</f>
        <v>3462</v>
      </c>
      <c r="BG63" s="62">
        <f>BG34</f>
        <v>3776</v>
      </c>
      <c r="BH63" s="62">
        <f>BH33</f>
        <v>4187</v>
      </c>
      <c r="BI63" s="63">
        <f>BI32</f>
        <v>3121</v>
      </c>
      <c r="BJ63" s="64">
        <f>BI49</f>
        <v>3221.511147811726</v>
      </c>
      <c r="BK63" s="59">
        <f>SUM(AZ63:BJ63)</f>
        <v>28990.511147811725</v>
      </c>
      <c r="BL63" s="5"/>
      <c r="BN63" s="3"/>
      <c r="BO63" s="23" t="s">
        <v>7</v>
      </c>
      <c r="BP63" s="61">
        <f>BP41</f>
        <v>233</v>
      </c>
      <c r="BQ63" s="62">
        <f>BQ40</f>
        <v>940</v>
      </c>
      <c r="BR63" s="62">
        <f>BR39</f>
        <v>2010</v>
      </c>
      <c r="BS63" s="62">
        <f>BS38</f>
        <v>2487</v>
      </c>
      <c r="BT63" s="62">
        <f>BT37</f>
        <v>2684</v>
      </c>
      <c r="BU63" s="62">
        <f>BU36</f>
        <v>2869</v>
      </c>
      <c r="BV63" s="62">
        <f>BV35</f>
        <v>3462</v>
      </c>
      <c r="BW63" s="62">
        <f>BW34</f>
        <v>3776</v>
      </c>
      <c r="BX63" s="62">
        <f>BX33</f>
        <v>4187</v>
      </c>
      <c r="BY63" s="63">
        <f>BY32</f>
        <v>3121</v>
      </c>
      <c r="BZ63" s="59">
        <f ca="1">SUM(BP63:BZ63)</f>
        <v>29089</v>
      </c>
      <c r="CB63" s="5"/>
      <c r="CD63" s="3"/>
      <c r="CE63" s="23" t="s">
        <v>7</v>
      </c>
      <c r="CF63" s="61">
        <f>CF41</f>
        <v>233</v>
      </c>
      <c r="CG63" s="62">
        <f>CG40</f>
        <v>940</v>
      </c>
      <c r="CH63" s="62">
        <f>CH39</f>
        <v>2010</v>
      </c>
      <c r="CI63" s="62">
        <f>CI38</f>
        <v>2487</v>
      </c>
      <c r="CJ63" s="62">
        <f>CJ37</f>
        <v>2684</v>
      </c>
      <c r="CK63" s="62">
        <f>CK36</f>
        <v>2869</v>
      </c>
      <c r="CL63" s="62">
        <f>CL35</f>
        <v>3462</v>
      </c>
      <c r="CM63" s="62">
        <f>CM34</f>
        <v>3776</v>
      </c>
      <c r="CN63" s="62">
        <f>CN33</f>
        <v>4187</v>
      </c>
      <c r="CO63" s="63">
        <f>CO32</f>
        <v>3121</v>
      </c>
      <c r="CP63" s="59">
        <f ca="1">SUM(CF63:CP63)</f>
        <v>25769</v>
      </c>
      <c r="CR63" s="5"/>
      <c r="CT63" s="3"/>
      <c r="CU63" s="23" t="s">
        <v>7</v>
      </c>
      <c r="CV63" s="61">
        <f>CV41</f>
        <v>233</v>
      </c>
      <c r="CW63" s="62">
        <f>CW40</f>
        <v>940</v>
      </c>
      <c r="CX63" s="62">
        <f>CX39</f>
        <v>2010</v>
      </c>
      <c r="CY63" s="62">
        <f>CY38</f>
        <v>2487</v>
      </c>
      <c r="CZ63" s="62">
        <f>CZ37</f>
        <v>2684</v>
      </c>
      <c r="DA63" s="62">
        <f>DA36</f>
        <v>2869</v>
      </c>
      <c r="DB63" s="62">
        <f>DB35</f>
        <v>3462</v>
      </c>
      <c r="DC63" s="62">
        <f>DC34</f>
        <v>3776</v>
      </c>
      <c r="DD63" s="62">
        <f>DD33</f>
        <v>4187</v>
      </c>
      <c r="DE63" s="63">
        <f>DE32</f>
        <v>3121</v>
      </c>
      <c r="DF63" s="59">
        <f ca="1">SUM(CV63:DF63)</f>
        <v>25769</v>
      </c>
      <c r="DH63" s="5"/>
    </row>
    <row r="64" spans="1:112" ht="15.75" thickBot="1" x14ac:dyDescent="0.3">
      <c r="A64" s="51"/>
      <c r="B64" s="3"/>
      <c r="C64" s="65" t="s">
        <v>11</v>
      </c>
      <c r="D64" s="66">
        <f t="shared" ref="D64:M64" si="8">D62-D63</f>
        <v>2963.5289256198348</v>
      </c>
      <c r="E64" s="67">
        <f t="shared" si="8"/>
        <v>3086.8387096774195</v>
      </c>
      <c r="F64" s="67">
        <f t="shared" si="8"/>
        <v>3473.3196384552175</v>
      </c>
      <c r="G64" s="67">
        <f t="shared" si="8"/>
        <v>2725.651515151515</v>
      </c>
      <c r="H64" s="67">
        <f t="shared" si="8"/>
        <v>1780.3687374749497</v>
      </c>
      <c r="I64" s="67">
        <f t="shared" si="8"/>
        <v>1004.5583570557137</v>
      </c>
      <c r="J64" s="67">
        <f t="shared" si="8"/>
        <v>931.66972477064246</v>
      </c>
      <c r="K64" s="67">
        <f t="shared" si="8"/>
        <v>743.22134102379277</v>
      </c>
      <c r="L64" s="67">
        <f t="shared" si="8"/>
        <v>437.36460412508313</v>
      </c>
      <c r="M64" s="68">
        <f t="shared" si="8"/>
        <v>199</v>
      </c>
      <c r="N64" s="68">
        <f t="shared" ref="N64" si="9">N62-N63</f>
        <v>0</v>
      </c>
      <c r="O64" s="190">
        <f>O62-O63</f>
        <v>17345.52155335417</v>
      </c>
      <c r="P64" s="5"/>
      <c r="R64" s="3"/>
      <c r="S64" s="69" t="s">
        <v>11</v>
      </c>
      <c r="T64" s="66">
        <f t="shared" ref="T64:AD64" si="10">T62-T63</f>
        <v>2542.5312927195946</v>
      </c>
      <c r="U64" s="67">
        <f t="shared" si="10"/>
        <v>3510.0531160210758</v>
      </c>
      <c r="V64" s="67">
        <f t="shared" si="10"/>
        <v>3406.0880507942902</v>
      </c>
      <c r="W64" s="67">
        <f t="shared" si="10"/>
        <v>2432.3742020086602</v>
      </c>
      <c r="X64" s="67">
        <f t="shared" si="10"/>
        <v>1877.5134333798151</v>
      </c>
      <c r="Y64" s="67">
        <f t="shared" si="10"/>
        <v>894.90310905664546</v>
      </c>
      <c r="Z64" s="67">
        <f t="shared" si="10"/>
        <v>869.49064669143536</v>
      </c>
      <c r="AA64" s="67">
        <f t="shared" si="10"/>
        <v>652.62139009096518</v>
      </c>
      <c r="AB64" s="67">
        <f t="shared" si="10"/>
        <v>446.14692987572562</v>
      </c>
      <c r="AC64" s="68">
        <f t="shared" si="10"/>
        <v>143.33683372193309</v>
      </c>
      <c r="AD64" s="70">
        <f t="shared" si="10"/>
        <v>16775.059004360148</v>
      </c>
      <c r="AF64" s="5"/>
      <c r="AH64" s="3"/>
      <c r="AI64" s="69" t="s">
        <v>11</v>
      </c>
      <c r="AJ64" s="66">
        <f t="shared" ref="AJ64:AU64" si="11">AJ62-AJ63</f>
        <v>2963.5289256198348</v>
      </c>
      <c r="AK64" s="67">
        <f t="shared" si="11"/>
        <v>3843.715012722646</v>
      </c>
      <c r="AL64" s="67">
        <f t="shared" si="11"/>
        <v>3492.3268546400213</v>
      </c>
      <c r="AM64" s="67">
        <f t="shared" si="11"/>
        <v>2725.651515151515</v>
      </c>
      <c r="AN64" s="67">
        <f t="shared" si="11"/>
        <v>1969.2593619972258</v>
      </c>
      <c r="AO64" s="67">
        <f t="shared" si="11"/>
        <v>1004.5583570557137</v>
      </c>
      <c r="AP64" s="67">
        <f t="shared" si="11"/>
        <v>931.66972477064246</v>
      </c>
      <c r="AQ64" s="67">
        <f t="shared" si="11"/>
        <v>743.22134102379277</v>
      </c>
      <c r="AR64" s="67">
        <f t="shared" si="11"/>
        <v>487.03438267470392</v>
      </c>
      <c r="AS64" s="68">
        <f t="shared" si="11"/>
        <v>199</v>
      </c>
      <c r="AT64" s="67">
        <f t="shared" si="11"/>
        <v>0</v>
      </c>
      <c r="AU64" s="70">
        <f t="shared" si="11"/>
        <v>18359.965475656099</v>
      </c>
      <c r="AV64" s="5"/>
      <c r="AX64" s="3"/>
      <c r="AY64" s="69" t="s">
        <v>11</v>
      </c>
      <c r="AZ64" s="66">
        <f t="shared" ref="AZ64:BK64" si="12">AZ62-AZ63</f>
        <v>2219.6315789473683</v>
      </c>
      <c r="BA64" s="67">
        <f t="shared" si="12"/>
        <v>3086.8387096774195</v>
      </c>
      <c r="BB64" s="67">
        <f t="shared" si="12"/>
        <v>3279.4736842105267</v>
      </c>
      <c r="BC64" s="67">
        <f t="shared" si="12"/>
        <v>2273.719754977029</v>
      </c>
      <c r="BD64" s="67">
        <f t="shared" si="12"/>
        <v>1780.3687374749497</v>
      </c>
      <c r="BE64" s="67">
        <f t="shared" si="12"/>
        <v>824.35736354273922</v>
      </c>
      <c r="BF64" s="67">
        <f t="shared" si="12"/>
        <v>809.96446199407728</v>
      </c>
      <c r="BG64" s="67">
        <f t="shared" si="12"/>
        <v>585.78814831927866</v>
      </c>
      <c r="BH64" s="67">
        <f t="shared" si="12"/>
        <v>411.57221306974225</v>
      </c>
      <c r="BI64" s="68">
        <f t="shared" si="12"/>
        <v>100.511147811726</v>
      </c>
      <c r="BJ64" s="67">
        <f t="shared" si="12"/>
        <v>98.488852188273995</v>
      </c>
      <c r="BK64" s="70">
        <f t="shared" si="12"/>
        <v>15470.714652213122</v>
      </c>
      <c r="BL64" s="5"/>
      <c r="BN64" s="3"/>
      <c r="BO64" s="69" t="s">
        <v>11</v>
      </c>
      <c r="BP64" s="66">
        <f t="shared" ref="BP64:BZ64" si="13">BP62-BP63</f>
        <v>3908.0001932232344</v>
      </c>
      <c r="BQ64" s="67">
        <f t="shared" si="13"/>
        <v>3799.9213445870264</v>
      </c>
      <c r="BR64" s="67">
        <f t="shared" si="13"/>
        <v>3742.5271162354175</v>
      </c>
      <c r="BS64" s="67">
        <f t="shared" si="13"/>
        <v>2339.9422583001869</v>
      </c>
      <c r="BT64" s="67">
        <f t="shared" si="13"/>
        <v>1663.7046573536827</v>
      </c>
      <c r="BU64" s="67">
        <f t="shared" si="13"/>
        <v>1240.706899435093</v>
      </c>
      <c r="BV64" s="67">
        <f t="shared" si="13"/>
        <v>1032.4301950837744</v>
      </c>
      <c r="BW64" s="67">
        <f t="shared" si="13"/>
        <v>792.79635823311401</v>
      </c>
      <c r="BX64" s="67">
        <f t="shared" si="13"/>
        <v>437.36460412508313</v>
      </c>
      <c r="BY64" s="68">
        <f t="shared" si="13"/>
        <v>199</v>
      </c>
      <c r="BZ64" s="70">
        <f t="shared" ca="1" si="13"/>
        <v>19156.39362657661</v>
      </c>
      <c r="CB64" s="5"/>
      <c r="CD64" s="3"/>
      <c r="CE64" s="69" t="s">
        <v>11</v>
      </c>
      <c r="CF64" s="66">
        <f t="shared" ref="CF64:CP64" si="14">CF62-CF63</f>
        <v>6013.2567102677021</v>
      </c>
      <c r="CG64" s="67">
        <f t="shared" si="14"/>
        <v>5308.4451158769743</v>
      </c>
      <c r="CH64" s="67">
        <f t="shared" si="14"/>
        <v>4504.3363974036547</v>
      </c>
      <c r="CI64" s="67">
        <f t="shared" si="14"/>
        <v>3016.1558222842814</v>
      </c>
      <c r="CJ64" s="67">
        <f t="shared" si="14"/>
        <v>2033.6229244511815</v>
      </c>
      <c r="CK64" s="67">
        <f t="shared" si="14"/>
        <v>1479.509357336894</v>
      </c>
      <c r="CL64" s="67">
        <f t="shared" si="14"/>
        <v>1116.473786560302</v>
      </c>
      <c r="CM64" s="67">
        <f t="shared" si="14"/>
        <v>843.47109660749084</v>
      </c>
      <c r="CN64" s="67">
        <f t="shared" si="14"/>
        <v>437.36460412508313</v>
      </c>
      <c r="CO64" s="68">
        <f t="shared" si="14"/>
        <v>199</v>
      </c>
      <c r="CP64" s="70">
        <f t="shared" ca="1" si="14"/>
        <v>24951.635814913563</v>
      </c>
      <c r="CR64" s="5"/>
      <c r="CT64" s="3"/>
      <c r="CU64" s="69" t="s">
        <v>11</v>
      </c>
      <c r="CV64" s="66">
        <f t="shared" ref="CV64:DF64" si="15">CV62-CV63</f>
        <v>2963.5289256198348</v>
      </c>
      <c r="CW64" s="67">
        <f t="shared" si="15"/>
        <v>3086.8387096774195</v>
      </c>
      <c r="CX64" s="67">
        <f t="shared" si="15"/>
        <v>3473.3196384552175</v>
      </c>
      <c r="CY64" s="67">
        <f t="shared" si="15"/>
        <v>1757.0045870948452</v>
      </c>
      <c r="CZ64" s="67">
        <f t="shared" si="15"/>
        <v>1510.0695027740103</v>
      </c>
      <c r="DA64" s="67">
        <f t="shared" si="15"/>
        <v>1004.5583570557137</v>
      </c>
      <c r="DB64" s="67">
        <f t="shared" si="15"/>
        <v>931.66972477064246</v>
      </c>
      <c r="DC64" s="67">
        <f t="shared" si="15"/>
        <v>743.22134102379277</v>
      </c>
      <c r="DD64" s="67">
        <f t="shared" si="15"/>
        <v>437.36460412508313</v>
      </c>
      <c r="DE64" s="68">
        <f t="shared" si="15"/>
        <v>199</v>
      </c>
      <c r="DF64" s="70">
        <f t="shared" ca="1" si="15"/>
        <v>24951.635814913563</v>
      </c>
      <c r="DH64" s="5"/>
    </row>
    <row r="65" spans="1:112" x14ac:dyDescent="0.25">
      <c r="A65" s="51"/>
      <c r="B65" s="3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71"/>
      <c r="P65" s="5"/>
      <c r="R65" s="3"/>
      <c r="S65" s="4"/>
      <c r="T65" s="4"/>
      <c r="V65" s="4"/>
      <c r="W65" s="4"/>
      <c r="X65" s="4"/>
      <c r="Y65" s="4"/>
      <c r="Z65" s="4"/>
      <c r="AA65" s="4"/>
      <c r="AB65" s="4"/>
      <c r="AC65" s="4"/>
      <c r="AD65" s="4"/>
      <c r="AE65" s="71"/>
      <c r="AF65" s="5"/>
      <c r="AH65" s="3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71"/>
      <c r="AV65" s="5"/>
      <c r="AX65" s="3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71"/>
      <c r="BL65" s="5"/>
      <c r="BN65" s="3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71"/>
      <c r="CB65" s="5"/>
      <c r="CD65" s="3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71"/>
      <c r="CR65" s="5"/>
      <c r="CT65" s="3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71"/>
      <c r="DH65" s="5"/>
    </row>
    <row r="66" spans="1:112" ht="15.75" thickBot="1" x14ac:dyDescent="0.3">
      <c r="A66" s="51"/>
      <c r="B66" s="3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5"/>
      <c r="R66" s="3"/>
      <c r="S66" s="4"/>
      <c r="T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5"/>
      <c r="AH66" s="3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5"/>
      <c r="AX66" s="3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5"/>
      <c r="BN66" s="3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5"/>
      <c r="CD66" s="3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5"/>
      <c r="CT66" s="3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5"/>
    </row>
    <row r="67" spans="1:112" ht="16.5" thickBot="1" x14ac:dyDescent="0.3">
      <c r="A67" s="51"/>
      <c r="B67" s="3"/>
      <c r="C67" s="170" t="s">
        <v>28</v>
      </c>
      <c r="D67" s="171"/>
      <c r="E67" s="171"/>
      <c r="F67" s="171"/>
      <c r="G67" s="171"/>
      <c r="H67" s="171"/>
      <c r="I67" s="171"/>
      <c r="J67" s="171"/>
      <c r="K67" s="171"/>
      <c r="L67" s="171"/>
      <c r="M67" s="171"/>
      <c r="N67" s="172"/>
      <c r="O67" s="4"/>
      <c r="P67" s="5"/>
      <c r="R67" s="3"/>
      <c r="S67" s="170" t="s">
        <v>28</v>
      </c>
      <c r="T67" s="171"/>
      <c r="U67" s="171"/>
      <c r="V67" s="171"/>
      <c r="W67" s="171"/>
      <c r="X67" s="171"/>
      <c r="Y67" s="171"/>
      <c r="Z67" s="171"/>
      <c r="AA67" s="171"/>
      <c r="AB67" s="171"/>
      <c r="AC67" s="171"/>
      <c r="AD67" s="172"/>
      <c r="AE67" s="4"/>
      <c r="AF67" s="5"/>
      <c r="AH67" s="3"/>
      <c r="AI67" s="170" t="s">
        <v>28</v>
      </c>
      <c r="AJ67" s="171"/>
      <c r="AK67" s="171"/>
      <c r="AL67" s="171"/>
      <c r="AM67" s="171"/>
      <c r="AN67" s="171"/>
      <c r="AO67" s="171"/>
      <c r="AP67" s="171"/>
      <c r="AQ67" s="171"/>
      <c r="AR67" s="171"/>
      <c r="AS67" s="171"/>
      <c r="AT67" s="172"/>
      <c r="AU67" s="4"/>
      <c r="AV67" s="5"/>
      <c r="AX67" s="3"/>
      <c r="AY67" s="170" t="s">
        <v>28</v>
      </c>
      <c r="AZ67" s="171"/>
      <c r="BA67" s="171"/>
      <c r="BB67" s="171"/>
      <c r="BC67" s="171"/>
      <c r="BD67" s="171"/>
      <c r="BE67" s="171"/>
      <c r="BF67" s="171"/>
      <c r="BG67" s="171"/>
      <c r="BH67" s="171"/>
      <c r="BI67" s="171"/>
      <c r="BJ67" s="172"/>
      <c r="BK67" s="4"/>
      <c r="BL67" s="5"/>
      <c r="BN67" s="3"/>
      <c r="BO67" s="170" t="s">
        <v>28</v>
      </c>
      <c r="BP67" s="171"/>
      <c r="BQ67" s="171"/>
      <c r="BR67" s="171"/>
      <c r="BS67" s="171"/>
      <c r="BT67" s="171"/>
      <c r="BU67" s="171"/>
      <c r="BV67" s="171"/>
      <c r="BW67" s="171"/>
      <c r="BX67" s="171"/>
      <c r="BY67" s="171"/>
      <c r="BZ67" s="172"/>
      <c r="CA67" s="4"/>
      <c r="CB67" s="5"/>
      <c r="CD67" s="3"/>
      <c r="CE67" s="170" t="s">
        <v>28</v>
      </c>
      <c r="CF67" s="171"/>
      <c r="CG67" s="171"/>
      <c r="CH67" s="171"/>
      <c r="CI67" s="171"/>
      <c r="CJ67" s="171"/>
      <c r="CK67" s="171"/>
      <c r="CL67" s="171"/>
      <c r="CM67" s="171"/>
      <c r="CN67" s="171"/>
      <c r="CO67" s="171"/>
      <c r="CP67" s="172"/>
      <c r="CQ67" s="4"/>
      <c r="CR67" s="5"/>
      <c r="CT67" s="3"/>
      <c r="CU67" s="170" t="s">
        <v>28</v>
      </c>
      <c r="CV67" s="171"/>
      <c r="CW67" s="171"/>
      <c r="CX67" s="171"/>
      <c r="CY67" s="171"/>
      <c r="CZ67" s="171"/>
      <c r="DA67" s="171"/>
      <c r="DB67" s="171"/>
      <c r="DC67" s="171"/>
      <c r="DD67" s="171"/>
      <c r="DE67" s="171"/>
      <c r="DF67" s="172"/>
      <c r="DG67" s="4"/>
      <c r="DH67" s="5"/>
    </row>
    <row r="68" spans="1:112" ht="15.75" thickBot="1" x14ac:dyDescent="0.3">
      <c r="A68" s="51"/>
      <c r="B68" s="3"/>
      <c r="C68" s="72" t="s">
        <v>23</v>
      </c>
      <c r="D68" s="73">
        <v>0</v>
      </c>
      <c r="E68" s="73">
        <v>1</v>
      </c>
      <c r="F68" s="73">
        <v>2</v>
      </c>
      <c r="G68" s="73">
        <v>3</v>
      </c>
      <c r="H68" s="73">
        <v>4</v>
      </c>
      <c r="I68" s="73">
        <v>5</v>
      </c>
      <c r="J68" s="73">
        <v>6</v>
      </c>
      <c r="K68" s="73">
        <v>7</v>
      </c>
      <c r="L68" s="73">
        <v>8</v>
      </c>
      <c r="M68" s="74">
        <v>9</v>
      </c>
      <c r="N68" s="75" t="s">
        <v>24</v>
      </c>
      <c r="O68" s="4"/>
      <c r="P68" s="5"/>
      <c r="R68" s="3"/>
      <c r="S68" s="72" t="s">
        <v>23</v>
      </c>
      <c r="T68" s="73">
        <v>0</v>
      </c>
      <c r="U68" s="73">
        <v>1</v>
      </c>
      <c r="V68" s="73">
        <v>2</v>
      </c>
      <c r="W68" s="73">
        <v>3</v>
      </c>
      <c r="X68" s="73">
        <v>4</v>
      </c>
      <c r="Y68" s="73">
        <v>5</v>
      </c>
      <c r="Z68" s="73">
        <v>6</v>
      </c>
      <c r="AA68" s="73">
        <v>7</v>
      </c>
      <c r="AB68" s="73">
        <v>8</v>
      </c>
      <c r="AC68" s="74">
        <v>9</v>
      </c>
      <c r="AD68" s="75" t="s">
        <v>24</v>
      </c>
      <c r="AE68" s="4"/>
      <c r="AF68" s="5"/>
      <c r="AH68" s="3"/>
      <c r="AI68" s="72" t="s">
        <v>23</v>
      </c>
      <c r="AJ68" s="73">
        <v>0</v>
      </c>
      <c r="AK68" s="73">
        <v>1</v>
      </c>
      <c r="AL68" s="73">
        <v>2</v>
      </c>
      <c r="AM68" s="73">
        <v>3</v>
      </c>
      <c r="AN68" s="73">
        <v>4</v>
      </c>
      <c r="AO68" s="73">
        <v>5</v>
      </c>
      <c r="AP68" s="73">
        <v>6</v>
      </c>
      <c r="AQ68" s="73">
        <v>7</v>
      </c>
      <c r="AR68" s="73">
        <v>8</v>
      </c>
      <c r="AS68" s="74">
        <v>9</v>
      </c>
      <c r="AT68" s="75" t="s">
        <v>24</v>
      </c>
      <c r="AU68" s="4"/>
      <c r="AV68" s="5"/>
      <c r="AX68" s="3"/>
      <c r="AY68" s="72" t="s">
        <v>23</v>
      </c>
      <c r="AZ68" s="73">
        <v>0</v>
      </c>
      <c r="BA68" s="73">
        <v>1</v>
      </c>
      <c r="BB68" s="73">
        <v>2</v>
      </c>
      <c r="BC68" s="73">
        <v>3</v>
      </c>
      <c r="BD68" s="73">
        <v>4</v>
      </c>
      <c r="BE68" s="73">
        <v>5</v>
      </c>
      <c r="BF68" s="73">
        <v>6</v>
      </c>
      <c r="BG68" s="73">
        <v>7</v>
      </c>
      <c r="BH68" s="73">
        <v>8</v>
      </c>
      <c r="BI68" s="74">
        <v>9</v>
      </c>
      <c r="BJ68" s="75" t="s">
        <v>24</v>
      </c>
      <c r="BK68" s="4"/>
      <c r="BL68" s="5"/>
      <c r="BN68" s="3"/>
      <c r="BO68" s="72" t="s">
        <v>23</v>
      </c>
      <c r="BP68" s="73">
        <v>0</v>
      </c>
      <c r="BQ68" s="73">
        <v>1</v>
      </c>
      <c r="BR68" s="73">
        <v>2</v>
      </c>
      <c r="BS68" s="73">
        <v>3</v>
      </c>
      <c r="BT68" s="73">
        <v>4</v>
      </c>
      <c r="BU68" s="73">
        <v>5</v>
      </c>
      <c r="BV68" s="73">
        <v>6</v>
      </c>
      <c r="BW68" s="73">
        <v>7</v>
      </c>
      <c r="BX68" s="73">
        <v>8</v>
      </c>
      <c r="BY68" s="74">
        <v>9</v>
      </c>
      <c r="BZ68" s="75" t="s">
        <v>24</v>
      </c>
      <c r="CA68" s="4"/>
      <c r="CB68" s="5"/>
      <c r="CD68" s="3"/>
      <c r="CE68" s="72" t="s">
        <v>23</v>
      </c>
      <c r="CF68" s="73">
        <v>0</v>
      </c>
      <c r="CG68" s="73">
        <v>1</v>
      </c>
      <c r="CH68" s="73">
        <v>2</v>
      </c>
      <c r="CI68" s="73">
        <v>3</v>
      </c>
      <c r="CJ68" s="73">
        <v>4</v>
      </c>
      <c r="CK68" s="73">
        <v>5</v>
      </c>
      <c r="CL68" s="73">
        <v>6</v>
      </c>
      <c r="CM68" s="73">
        <v>7</v>
      </c>
      <c r="CN68" s="73">
        <v>8</v>
      </c>
      <c r="CO68" s="74">
        <v>9</v>
      </c>
      <c r="CP68" s="75" t="s">
        <v>24</v>
      </c>
      <c r="CQ68" s="4"/>
      <c r="CR68" s="5"/>
      <c r="CT68" s="3"/>
      <c r="CU68" s="72" t="s">
        <v>23</v>
      </c>
      <c r="CV68" s="73">
        <v>0</v>
      </c>
      <c r="CW68" s="73">
        <v>1</v>
      </c>
      <c r="CX68" s="73">
        <v>2</v>
      </c>
      <c r="CY68" s="73">
        <v>3</v>
      </c>
      <c r="CZ68" s="73">
        <v>4</v>
      </c>
      <c r="DA68" s="73">
        <v>5</v>
      </c>
      <c r="DB68" s="73">
        <v>6</v>
      </c>
      <c r="DC68" s="73">
        <v>7</v>
      </c>
      <c r="DD68" s="73">
        <v>8</v>
      </c>
      <c r="DE68" s="74">
        <v>9</v>
      </c>
      <c r="DF68" s="75" t="s">
        <v>24</v>
      </c>
      <c r="DG68" s="4"/>
      <c r="DH68" s="5"/>
    </row>
    <row r="69" spans="1:112" x14ac:dyDescent="0.25">
      <c r="B69" s="3"/>
      <c r="C69" s="76">
        <v>0</v>
      </c>
      <c r="D69" s="77">
        <v>242</v>
      </c>
      <c r="E69" s="78">
        <v>775</v>
      </c>
      <c r="F69" s="78">
        <v>1217</v>
      </c>
      <c r="G69" s="78">
        <v>1584</v>
      </c>
      <c r="H69" s="78">
        <v>1996</v>
      </c>
      <c r="I69" s="78">
        <v>2459</v>
      </c>
      <c r="J69" s="78">
        <v>2616</v>
      </c>
      <c r="K69" s="78">
        <v>2774</v>
      </c>
      <c r="L69" s="78">
        <v>3006</v>
      </c>
      <c r="M69" s="79">
        <v>3121</v>
      </c>
      <c r="N69" s="80">
        <f t="shared" ref="N69:N78" si="16">N49</f>
        <v>3320</v>
      </c>
      <c r="O69" s="4"/>
      <c r="P69" s="5"/>
      <c r="R69" s="3"/>
      <c r="S69" s="76">
        <v>0</v>
      </c>
      <c r="T69" s="77">
        <v>242</v>
      </c>
      <c r="U69" s="78">
        <v>775</v>
      </c>
      <c r="V69" s="78">
        <v>1217</v>
      </c>
      <c r="W69" s="78">
        <v>1584</v>
      </c>
      <c r="X69" s="78">
        <v>1996</v>
      </c>
      <c r="Y69" s="78">
        <v>2459</v>
      </c>
      <c r="Z69" s="78">
        <v>2616</v>
      </c>
      <c r="AA69" s="78">
        <v>2774</v>
      </c>
      <c r="AB69" s="78">
        <v>3006</v>
      </c>
      <c r="AC69" s="79">
        <v>3121</v>
      </c>
      <c r="AD69" s="80">
        <f t="shared" ref="AD69:AD78" si="17">AD49</f>
        <v>3320</v>
      </c>
      <c r="AE69" s="4"/>
      <c r="AF69" s="5"/>
      <c r="AH69" s="3"/>
      <c r="AI69" s="76">
        <v>0</v>
      </c>
      <c r="AJ69" s="77">
        <v>242</v>
      </c>
      <c r="AK69" s="78">
        <v>775</v>
      </c>
      <c r="AL69" s="78">
        <v>1217</v>
      </c>
      <c r="AM69" s="78">
        <v>1584</v>
      </c>
      <c r="AN69" s="78">
        <v>1996</v>
      </c>
      <c r="AO69" s="78">
        <v>2459</v>
      </c>
      <c r="AP69" s="78">
        <v>2616</v>
      </c>
      <c r="AQ69" s="78">
        <v>2774</v>
      </c>
      <c r="AR69" s="78">
        <v>3006</v>
      </c>
      <c r="AS69" s="79">
        <v>3121</v>
      </c>
      <c r="AT69" s="80">
        <f t="shared" ref="AT69:AT78" si="18">AT49</f>
        <v>3320</v>
      </c>
      <c r="AU69" s="4"/>
      <c r="AV69" s="5"/>
      <c r="AX69" s="3"/>
      <c r="AY69" s="76">
        <v>0</v>
      </c>
      <c r="AZ69" s="77">
        <v>242</v>
      </c>
      <c r="BA69" s="78">
        <v>775</v>
      </c>
      <c r="BB69" s="78">
        <v>1217</v>
      </c>
      <c r="BC69" s="78">
        <v>1584</v>
      </c>
      <c r="BD69" s="78">
        <v>1996</v>
      </c>
      <c r="BE69" s="78">
        <v>2459</v>
      </c>
      <c r="BF69" s="78">
        <v>2616</v>
      </c>
      <c r="BG69" s="78">
        <v>2774</v>
      </c>
      <c r="BH69" s="78">
        <v>3006</v>
      </c>
      <c r="BI69" s="79">
        <v>3121</v>
      </c>
      <c r="BJ69" s="80">
        <f t="shared" ref="BJ69:BJ78" si="19">BJ49</f>
        <v>3320</v>
      </c>
      <c r="BK69" s="4"/>
      <c r="BL69" s="5"/>
      <c r="BN69" s="3"/>
      <c r="BO69" s="76">
        <v>0</v>
      </c>
      <c r="BP69" s="77">
        <v>242</v>
      </c>
      <c r="BQ69" s="78">
        <v>775</v>
      </c>
      <c r="BR69" s="78">
        <v>1217</v>
      </c>
      <c r="BS69" s="78">
        <v>1584</v>
      </c>
      <c r="BT69" s="78">
        <v>1996</v>
      </c>
      <c r="BU69" s="78">
        <v>2459</v>
      </c>
      <c r="BV69" s="78">
        <v>2616</v>
      </c>
      <c r="BW69" s="78">
        <v>2774</v>
      </c>
      <c r="BX69" s="78">
        <v>3006</v>
      </c>
      <c r="BY69" s="79">
        <v>3121</v>
      </c>
      <c r="BZ69" s="80">
        <f t="shared" ref="BZ69:BZ78" si="20">BZ49</f>
        <v>3320</v>
      </c>
      <c r="CA69" s="4"/>
      <c r="CB69" s="5"/>
      <c r="CD69" s="3"/>
      <c r="CE69" s="76">
        <v>0</v>
      </c>
      <c r="CF69" s="77">
        <v>242</v>
      </c>
      <c r="CG69" s="78">
        <v>775</v>
      </c>
      <c r="CH69" s="78">
        <v>1217</v>
      </c>
      <c r="CI69" s="78">
        <v>1584</v>
      </c>
      <c r="CJ69" s="78">
        <v>1996</v>
      </c>
      <c r="CK69" s="78">
        <v>2459</v>
      </c>
      <c r="CL69" s="78">
        <v>2616</v>
      </c>
      <c r="CM69" s="78">
        <v>2774</v>
      </c>
      <c r="CN69" s="78">
        <v>3006</v>
      </c>
      <c r="CO69" s="79">
        <v>3121</v>
      </c>
      <c r="CP69" s="80">
        <f t="shared" ref="CP69:CP78" si="21">CP49</f>
        <v>3320</v>
      </c>
      <c r="CQ69" s="4"/>
      <c r="CR69" s="5"/>
      <c r="CT69" s="3"/>
      <c r="CU69" s="76">
        <v>0</v>
      </c>
      <c r="CV69" s="77">
        <v>242</v>
      </c>
      <c r="CW69" s="78">
        <v>775</v>
      </c>
      <c r="CX69" s="78">
        <v>1217</v>
      </c>
      <c r="CY69" s="78">
        <v>1584</v>
      </c>
      <c r="CZ69" s="78">
        <v>1996</v>
      </c>
      <c r="DA69" s="78">
        <v>2459</v>
      </c>
      <c r="DB69" s="78">
        <v>2616</v>
      </c>
      <c r="DC69" s="78">
        <v>2774</v>
      </c>
      <c r="DD69" s="78">
        <v>3006</v>
      </c>
      <c r="DE69" s="79">
        <v>3121</v>
      </c>
      <c r="DF69" s="80">
        <f t="shared" ref="DF69:DF78" si="22">DF49</f>
        <v>3320</v>
      </c>
      <c r="DG69" s="4"/>
      <c r="DH69" s="5"/>
    </row>
    <row r="70" spans="1:112" x14ac:dyDescent="0.25">
      <c r="B70" s="3"/>
      <c r="C70" s="76">
        <v>1</v>
      </c>
      <c r="D70" s="81">
        <v>238</v>
      </c>
      <c r="E70" s="82">
        <v>852</v>
      </c>
      <c r="F70" s="82">
        <v>1522</v>
      </c>
      <c r="G70" s="82">
        <v>2395</v>
      </c>
      <c r="H70" s="82">
        <v>2762</v>
      </c>
      <c r="I70" s="82">
        <v>3051</v>
      </c>
      <c r="J70" s="82">
        <v>3507</v>
      </c>
      <c r="K70" s="82">
        <v>3780</v>
      </c>
      <c r="L70" s="82">
        <v>4187</v>
      </c>
      <c r="M70" s="83">
        <f>$N$70*M44</f>
        <v>4347.1813040585494</v>
      </c>
      <c r="N70" s="80">
        <f t="shared" si="16"/>
        <v>4624.3646041250831</v>
      </c>
      <c r="O70" s="4"/>
      <c r="P70" s="5"/>
      <c r="R70" s="3"/>
      <c r="S70" s="76">
        <v>1</v>
      </c>
      <c r="T70" s="81">
        <v>238</v>
      </c>
      <c r="U70" s="82">
        <v>852</v>
      </c>
      <c r="V70" s="82">
        <v>1522</v>
      </c>
      <c r="W70" s="82">
        <v>2395</v>
      </c>
      <c r="X70" s="82">
        <v>2762</v>
      </c>
      <c r="Y70" s="82">
        <v>3051</v>
      </c>
      <c r="Z70" s="82">
        <v>3507</v>
      </c>
      <c r="AA70" s="82">
        <v>3780</v>
      </c>
      <c r="AB70" s="82">
        <v>4187</v>
      </c>
      <c r="AC70" s="83">
        <f>$N$70*AC44</f>
        <v>4421.3090329341312</v>
      </c>
      <c r="AD70" s="80">
        <f t="shared" si="17"/>
        <v>4633.1469298757256</v>
      </c>
      <c r="AE70" s="4"/>
      <c r="AF70" s="5"/>
      <c r="AH70" s="3"/>
      <c r="AI70" s="76">
        <v>1</v>
      </c>
      <c r="AJ70" s="81">
        <v>238</v>
      </c>
      <c r="AK70" s="82">
        <v>852</v>
      </c>
      <c r="AL70" s="82">
        <v>1522</v>
      </c>
      <c r="AM70" s="82">
        <v>2395</v>
      </c>
      <c r="AN70" s="82">
        <v>2762</v>
      </c>
      <c r="AO70" s="82">
        <v>3051</v>
      </c>
      <c r="AP70" s="82">
        <v>3507</v>
      </c>
      <c r="AQ70" s="82">
        <v>3780</v>
      </c>
      <c r="AR70" s="82">
        <v>4187</v>
      </c>
      <c r="AS70" s="83">
        <f>$AT$70*AS44</f>
        <v>4393.8738880505271</v>
      </c>
      <c r="AT70" s="80">
        <f t="shared" si="18"/>
        <v>4674.0343826747039</v>
      </c>
      <c r="AU70" s="4"/>
      <c r="AV70" s="5"/>
      <c r="AX70" s="3"/>
      <c r="AY70" s="76">
        <v>1</v>
      </c>
      <c r="AZ70" s="81">
        <v>238</v>
      </c>
      <c r="BA70" s="82">
        <v>852</v>
      </c>
      <c r="BB70" s="82">
        <v>1522</v>
      </c>
      <c r="BC70" s="82">
        <v>2395</v>
      </c>
      <c r="BD70" s="82">
        <v>2762</v>
      </c>
      <c r="BE70" s="82">
        <v>3051</v>
      </c>
      <c r="BF70" s="82">
        <v>3507</v>
      </c>
      <c r="BG70" s="82">
        <v>3780</v>
      </c>
      <c r="BH70" s="82">
        <v>4187</v>
      </c>
      <c r="BI70" s="83">
        <f>$BJ$70*BI44</f>
        <v>4455.0967600219665</v>
      </c>
      <c r="BJ70" s="80">
        <f t="shared" si="19"/>
        <v>4598.5722130697422</v>
      </c>
      <c r="BK70" s="4"/>
      <c r="BL70" s="5"/>
      <c r="BN70" s="3"/>
      <c r="BO70" s="76">
        <v>1</v>
      </c>
      <c r="BP70" s="81">
        <v>238</v>
      </c>
      <c r="BQ70" s="82">
        <v>852</v>
      </c>
      <c r="BR70" s="82">
        <v>1522</v>
      </c>
      <c r="BS70" s="82">
        <v>2395</v>
      </c>
      <c r="BT70" s="82">
        <v>2762</v>
      </c>
      <c r="BU70" s="82">
        <v>3051</v>
      </c>
      <c r="BV70" s="82">
        <v>3507</v>
      </c>
      <c r="BW70" s="82">
        <v>3780</v>
      </c>
      <c r="BX70" s="82">
        <v>4187</v>
      </c>
      <c r="BY70" s="83">
        <f>$BZ$70*BY44</f>
        <v>4347.1813040585494</v>
      </c>
      <c r="BZ70" s="80">
        <f t="shared" si="20"/>
        <v>4624.3646041250831</v>
      </c>
      <c r="CA70" s="4"/>
      <c r="CB70" s="5"/>
      <c r="CD70" s="3"/>
      <c r="CE70" s="76">
        <v>1</v>
      </c>
      <c r="CF70" s="81">
        <v>238</v>
      </c>
      <c r="CG70" s="82">
        <v>852</v>
      </c>
      <c r="CH70" s="82">
        <v>1522</v>
      </c>
      <c r="CI70" s="82">
        <v>2395</v>
      </c>
      <c r="CJ70" s="82">
        <v>2762</v>
      </c>
      <c r="CK70" s="82">
        <v>3051</v>
      </c>
      <c r="CL70" s="82">
        <v>3507</v>
      </c>
      <c r="CM70" s="82">
        <v>3780</v>
      </c>
      <c r="CN70" s="82">
        <v>4187</v>
      </c>
      <c r="CO70" s="83">
        <f>$CP$70*CO44</f>
        <v>4347.1813040585494</v>
      </c>
      <c r="CP70" s="80">
        <f t="shared" si="21"/>
        <v>4624.3646041250831</v>
      </c>
      <c r="CQ70" s="4"/>
      <c r="CR70" s="5"/>
      <c r="CT70" s="3"/>
      <c r="CU70" s="76">
        <v>1</v>
      </c>
      <c r="CV70" s="81">
        <v>238</v>
      </c>
      <c r="CW70" s="82">
        <v>852</v>
      </c>
      <c r="CX70" s="82">
        <v>1522</v>
      </c>
      <c r="CY70" s="82">
        <v>2395</v>
      </c>
      <c r="CZ70" s="82">
        <v>2762</v>
      </c>
      <c r="DA70" s="82">
        <v>3051</v>
      </c>
      <c r="DB70" s="82">
        <v>3507</v>
      </c>
      <c r="DC70" s="82">
        <v>3780</v>
      </c>
      <c r="DD70" s="82">
        <v>4187</v>
      </c>
      <c r="DE70" s="83">
        <f>$DF$70*DE44</f>
        <v>4347.1813040585494</v>
      </c>
      <c r="DF70" s="80">
        <f t="shared" si="22"/>
        <v>4624.3646041250831</v>
      </c>
      <c r="DG70" s="4"/>
      <c r="DH70" s="5"/>
    </row>
    <row r="71" spans="1:112" x14ac:dyDescent="0.25">
      <c r="B71" s="3"/>
      <c r="C71" s="76">
        <v>2</v>
      </c>
      <c r="D71" s="81">
        <v>196</v>
      </c>
      <c r="E71" s="82">
        <v>891</v>
      </c>
      <c r="F71" s="82">
        <v>1556</v>
      </c>
      <c r="G71" s="82">
        <v>2310</v>
      </c>
      <c r="H71" s="82">
        <v>2898</v>
      </c>
      <c r="I71" s="82">
        <v>3061</v>
      </c>
      <c r="J71" s="82">
        <v>3493</v>
      </c>
      <c r="K71" s="82">
        <v>3776</v>
      </c>
      <c r="L71" s="84">
        <f>$N$71*L44</f>
        <v>4091.8010093727476</v>
      </c>
      <c r="M71" s="84">
        <f>$N$71*M44</f>
        <v>4248.3403028118246</v>
      </c>
      <c r="N71" s="80">
        <f t="shared" si="16"/>
        <v>4519.2213410237928</v>
      </c>
      <c r="O71" s="4"/>
      <c r="P71" s="5"/>
      <c r="R71" s="3"/>
      <c r="S71" s="76">
        <v>2</v>
      </c>
      <c r="T71" s="81">
        <v>196</v>
      </c>
      <c r="U71" s="82">
        <v>891</v>
      </c>
      <c r="V71" s="82">
        <v>1556</v>
      </c>
      <c r="W71" s="82">
        <v>2310</v>
      </c>
      <c r="X71" s="82">
        <v>2898</v>
      </c>
      <c r="Y71" s="82">
        <v>3061</v>
      </c>
      <c r="Z71" s="82">
        <v>3493</v>
      </c>
      <c r="AA71" s="82">
        <v>3776</v>
      </c>
      <c r="AB71" s="84">
        <f>$N$71*AB44</f>
        <v>4084.0448276856528</v>
      </c>
      <c r="AC71" s="84">
        <f>$N$71*AC44</f>
        <v>4320.782604181687</v>
      </c>
      <c r="AD71" s="80">
        <f t="shared" si="17"/>
        <v>4428.6213900909652</v>
      </c>
      <c r="AE71" s="4"/>
      <c r="AF71" s="5"/>
      <c r="AH71" s="3"/>
      <c r="AI71" s="76">
        <v>2</v>
      </c>
      <c r="AJ71" s="81">
        <v>196</v>
      </c>
      <c r="AK71" s="82">
        <v>891</v>
      </c>
      <c r="AL71" s="82">
        <v>1556</v>
      </c>
      <c r="AM71" s="82">
        <v>2310</v>
      </c>
      <c r="AN71" s="82">
        <v>2898</v>
      </c>
      <c r="AO71" s="82">
        <v>3061</v>
      </c>
      <c r="AP71" s="82">
        <v>3493</v>
      </c>
      <c r="AQ71" s="82">
        <v>3776</v>
      </c>
      <c r="AR71" s="84">
        <f>$AT$71*AR44</f>
        <v>4048.3184772891136</v>
      </c>
      <c r="AS71" s="84">
        <f>$AT$71*AS44</f>
        <v>4248.3403028118246</v>
      </c>
      <c r="AT71" s="80">
        <f t="shared" si="18"/>
        <v>4519.2213410237928</v>
      </c>
      <c r="AU71" s="4"/>
      <c r="AV71" s="5"/>
      <c r="AX71" s="3"/>
      <c r="AY71" s="76">
        <v>2</v>
      </c>
      <c r="AZ71" s="81">
        <v>196</v>
      </c>
      <c r="BA71" s="82">
        <v>891</v>
      </c>
      <c r="BB71" s="82">
        <v>1556</v>
      </c>
      <c r="BC71" s="82">
        <v>2310</v>
      </c>
      <c r="BD71" s="82">
        <v>2898</v>
      </c>
      <c r="BE71" s="82">
        <v>3061</v>
      </c>
      <c r="BF71" s="82">
        <v>3493</v>
      </c>
      <c r="BG71" s="82">
        <v>3776</v>
      </c>
      <c r="BH71" s="84">
        <f>$BJ$71*BH44</f>
        <v>3971.408109044703</v>
      </c>
      <c r="BI71" s="84">
        <f>$BJ$71*BI44</f>
        <v>4225.7003580917171</v>
      </c>
      <c r="BJ71" s="80">
        <f t="shared" si="19"/>
        <v>4361.7881483192787</v>
      </c>
      <c r="BK71" s="4"/>
      <c r="BL71" s="5"/>
      <c r="BN71" s="3"/>
      <c r="BO71" s="76">
        <v>2</v>
      </c>
      <c r="BP71" s="81">
        <v>196</v>
      </c>
      <c r="BQ71" s="82">
        <v>891</v>
      </c>
      <c r="BR71" s="82">
        <v>1556</v>
      </c>
      <c r="BS71" s="82">
        <v>2310</v>
      </c>
      <c r="BT71" s="82">
        <v>2898</v>
      </c>
      <c r="BU71" s="82">
        <v>3061</v>
      </c>
      <c r="BV71" s="82">
        <v>3493</v>
      </c>
      <c r="BW71" s="82">
        <v>3776</v>
      </c>
      <c r="BX71" s="84">
        <f>$BZ$71*BX44</f>
        <v>4136.6873050749218</v>
      </c>
      <c r="BY71" s="84">
        <f>$BZ$71*BY44</f>
        <v>4294.9438054354059</v>
      </c>
      <c r="BZ71" s="80">
        <f t="shared" si="20"/>
        <v>4568.796358233114</v>
      </c>
      <c r="CA71" s="4"/>
      <c r="CB71" s="5"/>
      <c r="CD71" s="3"/>
      <c r="CE71" s="76">
        <v>2</v>
      </c>
      <c r="CF71" s="81">
        <v>196</v>
      </c>
      <c r="CG71" s="82">
        <v>891</v>
      </c>
      <c r="CH71" s="82">
        <v>1556</v>
      </c>
      <c r="CI71" s="82">
        <v>2310</v>
      </c>
      <c r="CJ71" s="82">
        <v>2898</v>
      </c>
      <c r="CK71" s="82">
        <v>3061</v>
      </c>
      <c r="CL71" s="82">
        <v>3493</v>
      </c>
      <c r="CM71" s="82">
        <v>3776</v>
      </c>
      <c r="CN71" s="84">
        <f>$CP$71*CN44</f>
        <v>4182.569312169313</v>
      </c>
      <c r="CO71" s="84">
        <f>$CP$71*CO44</f>
        <v>4342.5811122024033</v>
      </c>
      <c r="CP71" s="80">
        <f t="shared" si="21"/>
        <v>4619.4710966074908</v>
      </c>
      <c r="CQ71" s="4"/>
      <c r="CR71" s="5"/>
      <c r="CT71" s="3"/>
      <c r="CU71" s="76">
        <v>2</v>
      </c>
      <c r="CV71" s="81">
        <v>196</v>
      </c>
      <c r="CW71" s="82">
        <v>891</v>
      </c>
      <c r="CX71" s="82">
        <v>1556</v>
      </c>
      <c r="CY71" s="82">
        <v>2310</v>
      </c>
      <c r="CZ71" s="82">
        <v>2898</v>
      </c>
      <c r="DA71" s="82">
        <v>3061</v>
      </c>
      <c r="DB71" s="82">
        <v>3493</v>
      </c>
      <c r="DC71" s="82">
        <v>3776</v>
      </c>
      <c r="DD71" s="84">
        <f>$DF$71*DD44</f>
        <v>4091.8010093727476</v>
      </c>
      <c r="DE71" s="84">
        <f>$DF$71*DE44</f>
        <v>4248.3403028118246</v>
      </c>
      <c r="DF71" s="80">
        <f t="shared" si="22"/>
        <v>4519.2213410237928</v>
      </c>
      <c r="DG71" s="4"/>
      <c r="DH71" s="5"/>
    </row>
    <row r="72" spans="1:112" x14ac:dyDescent="0.25">
      <c r="B72" s="3"/>
      <c r="C72" s="76">
        <v>3</v>
      </c>
      <c r="D72" s="81">
        <v>210</v>
      </c>
      <c r="E72" s="82">
        <v>978</v>
      </c>
      <c r="F72" s="82">
        <v>1540</v>
      </c>
      <c r="G72" s="82">
        <v>2683</v>
      </c>
      <c r="H72" s="82">
        <v>2930</v>
      </c>
      <c r="I72" s="82">
        <v>3245</v>
      </c>
      <c r="J72" s="82">
        <v>3462</v>
      </c>
      <c r="K72" s="84">
        <f>$N$72*K44</f>
        <v>3671.0963302752293</v>
      </c>
      <c r="L72" s="84">
        <f>$N$72*L44</f>
        <v>3978.1238532110096</v>
      </c>
      <c r="M72" s="84">
        <f>$N$72*M44</f>
        <v>4130.3142201834862</v>
      </c>
      <c r="N72" s="80">
        <f t="shared" si="16"/>
        <v>4393.6697247706425</v>
      </c>
      <c r="O72" s="4"/>
      <c r="P72" s="5"/>
      <c r="R72" s="3"/>
      <c r="S72" s="76">
        <v>3</v>
      </c>
      <c r="T72" s="81">
        <v>210</v>
      </c>
      <c r="U72" s="82">
        <v>978</v>
      </c>
      <c r="V72" s="82">
        <v>1540</v>
      </c>
      <c r="W72" s="82">
        <v>2683</v>
      </c>
      <c r="X72" s="82">
        <v>2930</v>
      </c>
      <c r="Y72" s="82">
        <v>3245</v>
      </c>
      <c r="Z72" s="82">
        <v>3462</v>
      </c>
      <c r="AA72" s="84">
        <f>$N$72*AA44</f>
        <v>3746.1989678899081</v>
      </c>
      <c r="AB72" s="84">
        <f>$N$72*AB44</f>
        <v>3970.5831513761468</v>
      </c>
      <c r="AC72" s="84">
        <f>$N$72*AC44</f>
        <v>4200.7439518348619</v>
      </c>
      <c r="AD72" s="80">
        <f t="shared" si="17"/>
        <v>4331.4906466914354</v>
      </c>
      <c r="AE72" s="4"/>
      <c r="AF72" s="5"/>
      <c r="AH72" s="3"/>
      <c r="AI72" s="76">
        <v>3</v>
      </c>
      <c r="AJ72" s="81">
        <v>210</v>
      </c>
      <c r="AK72" s="82">
        <v>978</v>
      </c>
      <c r="AL72" s="82">
        <v>1540</v>
      </c>
      <c r="AM72" s="82">
        <v>2683</v>
      </c>
      <c r="AN72" s="82">
        <v>2930</v>
      </c>
      <c r="AO72" s="82">
        <v>3245</v>
      </c>
      <c r="AP72" s="82">
        <v>3462</v>
      </c>
      <c r="AQ72" s="84">
        <f>$AT$72*AQ44</f>
        <v>3671.0963302752293</v>
      </c>
      <c r="AR72" s="84">
        <f t="shared" ref="AR72:AS72" si="23">$AT$72*AR44</f>
        <v>3935.8493394495417</v>
      </c>
      <c r="AS72" s="84">
        <f t="shared" si="23"/>
        <v>4130.3142201834862</v>
      </c>
      <c r="AT72" s="80">
        <f t="shared" si="18"/>
        <v>4393.6697247706425</v>
      </c>
      <c r="AU72" s="4"/>
      <c r="AV72" s="5"/>
      <c r="AX72" s="3"/>
      <c r="AY72" s="76">
        <v>3</v>
      </c>
      <c r="AZ72" s="81">
        <v>210</v>
      </c>
      <c r="BA72" s="82">
        <v>978</v>
      </c>
      <c r="BB72" s="82">
        <v>1540</v>
      </c>
      <c r="BC72" s="82">
        <v>2683</v>
      </c>
      <c r="BD72" s="82">
        <v>2930</v>
      </c>
      <c r="BE72" s="82">
        <v>3245</v>
      </c>
      <c r="BF72" s="82">
        <v>3462</v>
      </c>
      <c r="BG72" s="84">
        <f>$BJ$72*BG44</f>
        <v>3698.2396347482727</v>
      </c>
      <c r="BH72" s="84">
        <f t="shared" ref="BH72:BI72" si="24">$BJ$72*BH44</f>
        <v>3889.6236426456071</v>
      </c>
      <c r="BI72" s="84">
        <f t="shared" si="24"/>
        <v>4138.679170779862</v>
      </c>
      <c r="BJ72" s="80">
        <f t="shared" si="19"/>
        <v>4271.9644619940773</v>
      </c>
      <c r="BK72" s="4"/>
      <c r="BL72" s="5"/>
      <c r="BN72" s="3"/>
      <c r="BO72" s="76">
        <v>3</v>
      </c>
      <c r="BP72" s="81">
        <v>210</v>
      </c>
      <c r="BQ72" s="82">
        <v>978</v>
      </c>
      <c r="BR72" s="82">
        <v>1540</v>
      </c>
      <c r="BS72" s="82">
        <v>2683</v>
      </c>
      <c r="BT72" s="82">
        <v>2930</v>
      </c>
      <c r="BU72" s="82">
        <v>3245</v>
      </c>
      <c r="BV72" s="82">
        <v>3462</v>
      </c>
      <c r="BW72" s="84">
        <f>$BZ$72*BW44</f>
        <v>3714.5381597177375</v>
      </c>
      <c r="BX72" s="84">
        <f t="shared" ref="BX72:BY72" si="25">$BZ$72*BX44</f>
        <v>4069.3545681993451</v>
      </c>
      <c r="BY72" s="84">
        <f t="shared" si="25"/>
        <v>4225.0351321856806</v>
      </c>
      <c r="BZ72" s="80">
        <f t="shared" si="20"/>
        <v>4494.4301950837744</v>
      </c>
      <c r="CA72" s="4"/>
      <c r="CB72" s="5"/>
      <c r="CD72" s="3"/>
      <c r="CE72" s="76">
        <v>3</v>
      </c>
      <c r="CF72" s="81">
        <v>210</v>
      </c>
      <c r="CG72" s="82">
        <v>978</v>
      </c>
      <c r="CH72" s="82">
        <v>1540</v>
      </c>
      <c r="CI72" s="82">
        <v>2683</v>
      </c>
      <c r="CJ72" s="82">
        <v>2930</v>
      </c>
      <c r="CK72" s="82">
        <v>3245</v>
      </c>
      <c r="CL72" s="82">
        <v>3462</v>
      </c>
      <c r="CM72" s="84">
        <f>$CP$72*CM44</f>
        <v>3742.4884053821934</v>
      </c>
      <c r="CN72" s="84">
        <f t="shared" ref="CN72:CO72" si="26">$CP$72*CN44</f>
        <v>4145.449458554298</v>
      </c>
      <c r="CO72" s="84">
        <f t="shared" si="26"/>
        <v>4304.0411710405733</v>
      </c>
      <c r="CP72" s="80">
        <f t="shared" si="21"/>
        <v>4578.473786560302</v>
      </c>
      <c r="CQ72" s="4"/>
      <c r="CR72" s="5"/>
      <c r="CT72" s="3"/>
      <c r="CU72" s="76">
        <v>3</v>
      </c>
      <c r="CV72" s="81">
        <v>210</v>
      </c>
      <c r="CW72" s="82">
        <v>978</v>
      </c>
      <c r="CX72" s="82">
        <v>1540</v>
      </c>
      <c r="CY72" s="82">
        <v>2683</v>
      </c>
      <c r="CZ72" s="82">
        <v>2930</v>
      </c>
      <c r="DA72" s="82">
        <v>3245</v>
      </c>
      <c r="DB72" s="82">
        <v>3462</v>
      </c>
      <c r="DC72" s="84">
        <f>$DF$72*DC44</f>
        <v>3671.0963302752293</v>
      </c>
      <c r="DD72" s="84">
        <f t="shared" ref="DD72:DE72" si="27">$DF$72*DD44</f>
        <v>3978.1238532110096</v>
      </c>
      <c r="DE72" s="84">
        <f t="shared" si="27"/>
        <v>4130.3142201834862</v>
      </c>
      <c r="DF72" s="80">
        <f t="shared" si="22"/>
        <v>4393.6697247706425</v>
      </c>
      <c r="DG72" s="4"/>
      <c r="DH72" s="5"/>
    </row>
    <row r="73" spans="1:112" x14ac:dyDescent="0.25">
      <c r="B73" s="3"/>
      <c r="C73" s="76">
        <v>4</v>
      </c>
      <c r="D73" s="81">
        <v>300</v>
      </c>
      <c r="E73" s="82">
        <v>783</v>
      </c>
      <c r="F73" s="82">
        <v>1493</v>
      </c>
      <c r="G73" s="82">
        <v>2069</v>
      </c>
      <c r="H73" s="82">
        <v>2474</v>
      </c>
      <c r="I73" s="82">
        <v>2869</v>
      </c>
      <c r="J73" s="84">
        <f>$N$73*J44</f>
        <v>3052.177307848719</v>
      </c>
      <c r="K73" s="84">
        <f>$N$73*K44</f>
        <v>3236.5213501423341</v>
      </c>
      <c r="L73" s="84">
        <f>$N$73*L44</f>
        <v>3507.2037413582757</v>
      </c>
      <c r="M73" s="84">
        <f>$N$73*M44</f>
        <v>3641.37820252135</v>
      </c>
      <c r="N73" s="80">
        <f t="shared" si="16"/>
        <v>3873.5583570557137</v>
      </c>
      <c r="O73" s="4"/>
      <c r="P73" s="5"/>
      <c r="R73" s="3"/>
      <c r="S73" s="76">
        <v>4</v>
      </c>
      <c r="T73" s="81">
        <v>300</v>
      </c>
      <c r="U73" s="82">
        <v>783</v>
      </c>
      <c r="V73" s="82">
        <v>1493</v>
      </c>
      <c r="W73" s="82">
        <v>2069</v>
      </c>
      <c r="X73" s="82">
        <v>2474</v>
      </c>
      <c r="Y73" s="82">
        <v>2869</v>
      </c>
      <c r="Z73" s="84">
        <f>$N$73*Z44</f>
        <v>3095.99168645791</v>
      </c>
      <c r="AA73" s="84">
        <f>$N$73*AA44</f>
        <v>3302.733529890199</v>
      </c>
      <c r="AB73" s="84">
        <f>$N$73*AB44</f>
        <v>3500.5556884912567</v>
      </c>
      <c r="AC73" s="84">
        <f>$N$73*AC44</f>
        <v>3703.4706429442858</v>
      </c>
      <c r="AD73" s="80">
        <f t="shared" si="17"/>
        <v>3763.9031090566455</v>
      </c>
      <c r="AE73" s="4"/>
      <c r="AF73" s="5"/>
      <c r="AH73" s="3"/>
      <c r="AI73" s="76">
        <v>4</v>
      </c>
      <c r="AJ73" s="81">
        <v>300</v>
      </c>
      <c r="AK73" s="82">
        <v>783</v>
      </c>
      <c r="AL73" s="82">
        <v>1493</v>
      </c>
      <c r="AM73" s="82">
        <v>2069</v>
      </c>
      <c r="AN73" s="82">
        <v>2474</v>
      </c>
      <c r="AO73" s="82">
        <v>2869</v>
      </c>
      <c r="AP73" s="84">
        <f>$AT$73*AP44</f>
        <v>3052.177307848719</v>
      </c>
      <c r="AQ73" s="84">
        <f t="shared" ref="AQ73:AS73" si="28">$AT$73*AQ44</f>
        <v>3236.5213501423341</v>
      </c>
      <c r="AR73" s="84">
        <f t="shared" si="28"/>
        <v>3469.9335762505084</v>
      </c>
      <c r="AS73" s="84">
        <f t="shared" si="28"/>
        <v>3641.37820252135</v>
      </c>
      <c r="AT73" s="80">
        <f t="shared" si="18"/>
        <v>3873.5583570557137</v>
      </c>
      <c r="AU73" s="4"/>
      <c r="AV73" s="5"/>
      <c r="AX73" s="3"/>
      <c r="AY73" s="76">
        <v>4</v>
      </c>
      <c r="AZ73" s="81">
        <v>300</v>
      </c>
      <c r="BA73" s="82">
        <v>783</v>
      </c>
      <c r="BB73" s="82">
        <v>1493</v>
      </c>
      <c r="BC73" s="82">
        <v>2069</v>
      </c>
      <c r="BD73" s="82">
        <v>2474</v>
      </c>
      <c r="BE73" s="82">
        <v>2869</v>
      </c>
      <c r="BF73" s="84">
        <f>$BJ$73*BF44</f>
        <v>2993.096807415036</v>
      </c>
      <c r="BG73" s="84">
        <f t="shared" ref="BG73:BI73" si="29">$BJ$73*BG44</f>
        <v>3197.3394696189494</v>
      </c>
      <c r="BH73" s="84">
        <f t="shared" si="29"/>
        <v>3362.8018795056641</v>
      </c>
      <c r="BI73" s="84">
        <f t="shared" si="29"/>
        <v>3578.1246138002057</v>
      </c>
      <c r="BJ73" s="80">
        <f t="shared" si="19"/>
        <v>3693.3573635427392</v>
      </c>
      <c r="BK73" s="4"/>
      <c r="BL73" s="5"/>
      <c r="BN73" s="3"/>
      <c r="BO73" s="76">
        <v>4</v>
      </c>
      <c r="BP73" s="81">
        <v>300</v>
      </c>
      <c r="BQ73" s="82">
        <v>783</v>
      </c>
      <c r="BR73" s="82">
        <v>1493</v>
      </c>
      <c r="BS73" s="82">
        <v>2069</v>
      </c>
      <c r="BT73" s="82">
        <v>2474</v>
      </c>
      <c r="BU73" s="82">
        <v>2869</v>
      </c>
      <c r="BV73" s="84">
        <f>$BZ$73*BV44</f>
        <v>3165.6527453485328</v>
      </c>
      <c r="BW73" s="84">
        <f t="shared" ref="BW73:BY73" si="30">$BZ$73*BW44</f>
        <v>3396.5736346078402</v>
      </c>
      <c r="BX73" s="84">
        <f t="shared" si="30"/>
        <v>3721.017752922256</v>
      </c>
      <c r="BY73" s="84">
        <f t="shared" si="30"/>
        <v>3863.3720581737725</v>
      </c>
      <c r="BZ73" s="80">
        <f t="shared" si="20"/>
        <v>4109.706899435093</v>
      </c>
      <c r="CA73" s="4"/>
      <c r="CB73" s="5"/>
      <c r="CD73" s="3"/>
      <c r="CE73" s="76">
        <v>4</v>
      </c>
      <c r="CF73" s="81">
        <v>300</v>
      </c>
      <c r="CG73" s="82">
        <v>783</v>
      </c>
      <c r="CH73" s="82">
        <v>1493</v>
      </c>
      <c r="CI73" s="82">
        <v>2069</v>
      </c>
      <c r="CJ73" s="82">
        <v>2474</v>
      </c>
      <c r="CK73" s="82">
        <v>2869</v>
      </c>
      <c r="CL73" s="84">
        <f>$CP$73*CL44</f>
        <v>3288.113047472626</v>
      </c>
      <c r="CM73" s="84">
        <f t="shared" ref="CM73:CO73" si="31">$CP$73*CM44</f>
        <v>3554.5132743362828</v>
      </c>
      <c r="CN73" s="84">
        <f t="shared" si="31"/>
        <v>3937.2346771550315</v>
      </c>
      <c r="CO73" s="84">
        <f t="shared" si="31"/>
        <v>4087.8607542917007</v>
      </c>
      <c r="CP73" s="80">
        <f t="shared" si="21"/>
        <v>4348.509357336894</v>
      </c>
      <c r="CQ73" s="4"/>
      <c r="CR73" s="5"/>
      <c r="CT73" s="3"/>
      <c r="CU73" s="76">
        <v>4</v>
      </c>
      <c r="CV73" s="81">
        <v>300</v>
      </c>
      <c r="CW73" s="82">
        <v>783</v>
      </c>
      <c r="CX73" s="82">
        <v>1493</v>
      </c>
      <c r="CY73" s="82">
        <v>2069</v>
      </c>
      <c r="CZ73" s="82">
        <v>2474</v>
      </c>
      <c r="DA73" s="82">
        <v>2869</v>
      </c>
      <c r="DB73" s="84">
        <f>$DF$73*DB44</f>
        <v>3052.177307848719</v>
      </c>
      <c r="DC73" s="84">
        <f t="shared" ref="DC73:DE73" si="32">$DF$73*DC44</f>
        <v>3236.5213501423341</v>
      </c>
      <c r="DD73" s="84">
        <f t="shared" si="32"/>
        <v>3507.2037413582757</v>
      </c>
      <c r="DE73" s="84">
        <f t="shared" si="32"/>
        <v>3641.37820252135</v>
      </c>
      <c r="DF73" s="80">
        <f t="shared" si="22"/>
        <v>3873.5583570557137</v>
      </c>
      <c r="DG73" s="4"/>
      <c r="DH73" s="5"/>
    </row>
    <row r="74" spans="1:112" x14ac:dyDescent="0.25">
      <c r="B74" s="3"/>
      <c r="C74" s="76">
        <v>5</v>
      </c>
      <c r="D74" s="81">
        <v>268</v>
      </c>
      <c r="E74" s="82">
        <v>919</v>
      </c>
      <c r="F74" s="82">
        <v>1530</v>
      </c>
      <c r="G74" s="82">
        <v>2132</v>
      </c>
      <c r="H74" s="82">
        <v>2684</v>
      </c>
      <c r="I74" s="84">
        <f>$N$74*I44</f>
        <v>3306.5911823647293</v>
      </c>
      <c r="J74" s="84">
        <f>$N$74*J44</f>
        <v>3517.7074148296592</v>
      </c>
      <c r="K74" s="84">
        <f>$N$74*K44</f>
        <v>3730.1683366733464</v>
      </c>
      <c r="L74" s="84">
        <f>$N$74*L44</f>
        <v>4042.1362725450899</v>
      </c>
      <c r="M74" s="84">
        <f>$N$74*M44</f>
        <v>4196.7755511022042</v>
      </c>
      <c r="N74" s="80">
        <f t="shared" si="16"/>
        <v>4464.3687374749497</v>
      </c>
      <c r="O74" s="4"/>
      <c r="P74" s="5"/>
      <c r="R74" s="3"/>
      <c r="S74" s="76">
        <v>5</v>
      </c>
      <c r="T74" s="81">
        <v>268</v>
      </c>
      <c r="U74" s="82">
        <v>919</v>
      </c>
      <c r="V74" s="82">
        <v>1530</v>
      </c>
      <c r="W74" s="82">
        <v>2132</v>
      </c>
      <c r="X74" s="82">
        <v>2684</v>
      </c>
      <c r="Y74" s="84">
        <f>$N$74*Y44</f>
        <v>3402.9233847695391</v>
      </c>
      <c r="Z74" s="84">
        <f>$N$74*Z44</f>
        <v>3568.2045350701401</v>
      </c>
      <c r="AA74" s="84">
        <f>$N$74*AA44</f>
        <v>3806.4794589178355</v>
      </c>
      <c r="AB74" s="84">
        <f>$N$74*AB44</f>
        <v>4034.4742324649296</v>
      </c>
      <c r="AC74" s="84">
        <f>$N$74*AC44</f>
        <v>4268.3385751503001</v>
      </c>
      <c r="AD74" s="80">
        <f t="shared" si="17"/>
        <v>4561.5134333798151</v>
      </c>
      <c r="AE74" s="4"/>
      <c r="AF74" s="5"/>
      <c r="AH74" s="3"/>
      <c r="AI74" s="76">
        <v>5</v>
      </c>
      <c r="AJ74" s="81">
        <v>268</v>
      </c>
      <c r="AK74" s="82">
        <v>919</v>
      </c>
      <c r="AL74" s="82">
        <v>1530</v>
      </c>
      <c r="AM74" s="82">
        <v>2132</v>
      </c>
      <c r="AN74" s="82">
        <v>2684</v>
      </c>
      <c r="AO74" s="84">
        <f>$AT$74*AO44</f>
        <v>3446.495412997343</v>
      </c>
      <c r="AP74" s="84">
        <f t="shared" ref="AP74:AS74" si="33">$AT$74*AP44</f>
        <v>3666.5441237905852</v>
      </c>
      <c r="AQ74" s="84">
        <f t="shared" si="33"/>
        <v>3887.9944187290071</v>
      </c>
      <c r="AR74" s="84">
        <f t="shared" si="33"/>
        <v>4168.3897364771146</v>
      </c>
      <c r="AS74" s="84">
        <f t="shared" si="33"/>
        <v>4374.3441171064287</v>
      </c>
      <c r="AT74" s="80">
        <f t="shared" si="18"/>
        <v>4653.2593619972258</v>
      </c>
      <c r="AU74" s="4"/>
      <c r="AV74" s="5"/>
      <c r="AX74" s="3"/>
      <c r="AY74" s="76">
        <v>5</v>
      </c>
      <c r="AZ74" s="81">
        <v>268</v>
      </c>
      <c r="BA74" s="82">
        <v>919</v>
      </c>
      <c r="BB74" s="82">
        <v>1530</v>
      </c>
      <c r="BC74" s="82">
        <v>2132</v>
      </c>
      <c r="BD74" s="82">
        <v>2684</v>
      </c>
      <c r="BE74" s="84">
        <f>$BJ$74*BE44</f>
        <v>3467.9216352705412</v>
      </c>
      <c r="BF74" s="84">
        <f t="shared" ref="BF74:BI74" si="34">$BJ$74*BF44</f>
        <v>3617.9244248496993</v>
      </c>
      <c r="BG74" s="84">
        <f t="shared" si="34"/>
        <v>3864.8040160320643</v>
      </c>
      <c r="BH74" s="84">
        <f t="shared" si="34"/>
        <v>4064.8077354709417</v>
      </c>
      <c r="BI74" s="84">
        <f t="shared" si="34"/>
        <v>4325.0804328657314</v>
      </c>
      <c r="BJ74" s="80">
        <f t="shared" si="19"/>
        <v>4464.3687374749497</v>
      </c>
      <c r="BK74" s="4"/>
      <c r="BL74" s="5"/>
      <c r="BN74" s="3"/>
      <c r="BO74" s="76">
        <v>5</v>
      </c>
      <c r="BP74" s="81">
        <v>268</v>
      </c>
      <c r="BQ74" s="82">
        <v>919</v>
      </c>
      <c r="BR74" s="82">
        <v>1530</v>
      </c>
      <c r="BS74" s="82">
        <v>2132</v>
      </c>
      <c r="BT74" s="82">
        <v>2684</v>
      </c>
      <c r="BU74" s="84">
        <f>$BZ$74*BU44</f>
        <v>3035.1470231763465</v>
      </c>
      <c r="BV74" s="84">
        <f t="shared" ref="BV74:BY74" si="35">$BZ$74*BV44</f>
        <v>3348.979263316357</v>
      </c>
      <c r="BW74" s="84">
        <f t="shared" si="35"/>
        <v>3593.2730415054898</v>
      </c>
      <c r="BX74" s="84">
        <f t="shared" si="35"/>
        <v>3936.5060843389069</v>
      </c>
      <c r="BY74" s="84">
        <f t="shared" si="35"/>
        <v>4087.1042878315793</v>
      </c>
      <c r="BZ74" s="80">
        <f t="shared" si="20"/>
        <v>4347.7046573536827</v>
      </c>
      <c r="CA74" s="4"/>
      <c r="CB74" s="5"/>
      <c r="CD74" s="3"/>
      <c r="CE74" s="76">
        <v>5</v>
      </c>
      <c r="CF74" s="81">
        <v>268</v>
      </c>
      <c r="CG74" s="82">
        <v>919</v>
      </c>
      <c r="CH74" s="82">
        <v>1530</v>
      </c>
      <c r="CI74" s="82">
        <v>2132</v>
      </c>
      <c r="CJ74" s="82">
        <v>2684</v>
      </c>
      <c r="CK74" s="84">
        <f>$CP$74*CK44</f>
        <v>3112.5286984640256</v>
      </c>
      <c r="CL74" s="84">
        <f t="shared" ref="CL74:CO74" si="36">$CP$74*CL44</f>
        <v>3567.2172269266484</v>
      </c>
      <c r="CM74" s="84">
        <f t="shared" si="36"/>
        <v>3856.2302458846334</v>
      </c>
      <c r="CN74" s="84">
        <f t="shared" si="36"/>
        <v>4271.4381056928469</v>
      </c>
      <c r="CO74" s="84">
        <f t="shared" si="36"/>
        <v>4434.8497431361857</v>
      </c>
      <c r="CP74" s="80">
        <f t="shared" si="21"/>
        <v>4717.6229244511815</v>
      </c>
      <c r="CQ74" s="4"/>
      <c r="CR74" s="5"/>
      <c r="CT74" s="3"/>
      <c r="CU74" s="76">
        <v>5</v>
      </c>
      <c r="CV74" s="81">
        <v>268</v>
      </c>
      <c r="CW74" s="82">
        <v>919</v>
      </c>
      <c r="CX74" s="82">
        <v>1530</v>
      </c>
      <c r="CY74" s="82">
        <v>2132</v>
      </c>
      <c r="CZ74" s="82">
        <v>2684</v>
      </c>
      <c r="DA74" s="84">
        <f>$DF$74*DA44</f>
        <v>3106.3906347353286</v>
      </c>
      <c r="DB74" s="84">
        <f t="shared" ref="DB74:DE74" si="37">$DF$74*DB44</f>
        <v>3304.7246443544614</v>
      </c>
      <c r="DC74" s="84">
        <f t="shared" si="37"/>
        <v>3504.3219279202121</v>
      </c>
      <c r="DD74" s="84">
        <f t="shared" si="37"/>
        <v>3797.4014835357457</v>
      </c>
      <c r="DE74" s="84">
        <f t="shared" si="37"/>
        <v>3942.6779873968935</v>
      </c>
      <c r="DF74" s="80">
        <f t="shared" si="22"/>
        <v>4194.0695027740103</v>
      </c>
      <c r="DG74" s="4"/>
      <c r="DH74" s="5"/>
    </row>
    <row r="75" spans="1:112" x14ac:dyDescent="0.25">
      <c r="B75" s="3"/>
      <c r="C75" s="76">
        <v>6</v>
      </c>
      <c r="D75" s="81">
        <v>298</v>
      </c>
      <c r="E75" s="82">
        <v>888</v>
      </c>
      <c r="F75" s="82">
        <v>1698</v>
      </c>
      <c r="G75" s="82">
        <v>2487</v>
      </c>
      <c r="H75" s="84">
        <f t="shared" ref="H75:M75" si="38">$N$75*H44</f>
        <v>3133.871212121212</v>
      </c>
      <c r="I75" s="84">
        <f t="shared" si="38"/>
        <v>3860.816287878788</v>
      </c>
      <c r="J75" s="84">
        <f t="shared" si="38"/>
        <v>4107.318181818182</v>
      </c>
      <c r="K75" s="84">
        <f t="shared" si="38"/>
        <v>4355.390151515151</v>
      </c>
      <c r="L75" s="84">
        <f t="shared" si="38"/>
        <v>4719.647727272727</v>
      </c>
      <c r="M75" s="84">
        <f t="shared" si="38"/>
        <v>4900.206439393939</v>
      </c>
      <c r="N75" s="80">
        <f t="shared" si="16"/>
        <v>5212.651515151515</v>
      </c>
      <c r="O75" s="4"/>
      <c r="P75" s="5"/>
      <c r="R75" s="3"/>
      <c r="S75" s="76">
        <v>6</v>
      </c>
      <c r="T75" s="81">
        <v>298</v>
      </c>
      <c r="U75" s="82">
        <v>888</v>
      </c>
      <c r="V75" s="82">
        <v>1698</v>
      </c>
      <c r="W75" s="82">
        <v>2487</v>
      </c>
      <c r="X75" s="84">
        <f t="shared" ref="X75:AC75" si="39">$N$75*X44</f>
        <v>3067.1304318181815</v>
      </c>
      <c r="Y75" s="84">
        <f t="shared" si="39"/>
        <v>3973.2949450757574</v>
      </c>
      <c r="Z75" s="84">
        <f t="shared" si="39"/>
        <v>4166.2792367424245</v>
      </c>
      <c r="AA75" s="84">
        <f t="shared" si="39"/>
        <v>4444.4919507575751</v>
      </c>
      <c r="AB75" s="84">
        <f t="shared" si="39"/>
        <v>4710.7014356060599</v>
      </c>
      <c r="AC75" s="84">
        <f t="shared" si="39"/>
        <v>4983.7643011363634</v>
      </c>
      <c r="AD75" s="80">
        <f t="shared" si="17"/>
        <v>4919.3742020086602</v>
      </c>
      <c r="AE75" s="4"/>
      <c r="AF75" s="5"/>
      <c r="AH75" s="3"/>
      <c r="AI75" s="76">
        <v>6</v>
      </c>
      <c r="AJ75" s="81">
        <v>298</v>
      </c>
      <c r="AK75" s="82">
        <v>888</v>
      </c>
      <c r="AL75" s="82">
        <v>1698</v>
      </c>
      <c r="AM75" s="82">
        <v>2487</v>
      </c>
      <c r="AN75" s="84">
        <f>$AT$75*AN44</f>
        <v>3006.6573939393938</v>
      </c>
      <c r="AO75" s="84">
        <f t="shared" ref="AO75:AS75" si="40">$AT$75*AO44</f>
        <v>3860.816287878788</v>
      </c>
      <c r="AP75" s="84">
        <f t="shared" si="40"/>
        <v>4107.318181818182</v>
      </c>
      <c r="AQ75" s="84">
        <f t="shared" si="40"/>
        <v>4355.390151515151</v>
      </c>
      <c r="AR75" s="84">
        <f t="shared" si="40"/>
        <v>4669.4932272727274</v>
      </c>
      <c r="AS75" s="84">
        <f t="shared" si="40"/>
        <v>4900.206439393939</v>
      </c>
      <c r="AT75" s="80">
        <f t="shared" si="18"/>
        <v>5212.651515151515</v>
      </c>
      <c r="AU75" s="4"/>
      <c r="AV75" s="5"/>
      <c r="AX75" s="3"/>
      <c r="AY75" s="76">
        <v>6</v>
      </c>
      <c r="AZ75" s="81">
        <v>298</v>
      </c>
      <c r="BA75" s="82">
        <v>888</v>
      </c>
      <c r="BB75" s="82">
        <v>1698</v>
      </c>
      <c r="BC75" s="82">
        <v>2487</v>
      </c>
      <c r="BD75" s="84">
        <f>$BJ$75*BD44</f>
        <v>2862.1676599199245</v>
      </c>
      <c r="BE75" s="84">
        <f t="shared" ref="BE75:BI75" si="41">$BJ$75*BE44</f>
        <v>3698.1271056661562</v>
      </c>
      <c r="BF75" s="84">
        <f t="shared" si="41"/>
        <v>3858.0872894333843</v>
      </c>
      <c r="BG75" s="84">
        <f t="shared" si="41"/>
        <v>4121.3550918836145</v>
      </c>
      <c r="BH75" s="84">
        <f t="shared" si="41"/>
        <v>4334.6353369065846</v>
      </c>
      <c r="BI75" s="84">
        <f t="shared" si="41"/>
        <v>4612.1852986217455</v>
      </c>
      <c r="BJ75" s="80">
        <f t="shared" si="19"/>
        <v>4760.719754977029</v>
      </c>
      <c r="BK75" s="4"/>
      <c r="BL75" s="5"/>
      <c r="BN75" s="3"/>
      <c r="BO75" s="76">
        <v>6</v>
      </c>
      <c r="BP75" s="81">
        <v>298</v>
      </c>
      <c r="BQ75" s="82">
        <v>888</v>
      </c>
      <c r="BR75" s="82">
        <v>1698</v>
      </c>
      <c r="BS75" s="82">
        <v>2487</v>
      </c>
      <c r="BT75" s="84">
        <f>$BZ$75*BT44</f>
        <v>2979.8512185883696</v>
      </c>
      <c r="BU75" s="84">
        <f t="shared" ref="BU75:BY75" si="42">$BZ$75*BU44</f>
        <v>3369.7043798833452</v>
      </c>
      <c r="BV75" s="84">
        <f t="shared" si="42"/>
        <v>3718.1296344338402</v>
      </c>
      <c r="BW75" s="84">
        <f t="shared" si="42"/>
        <v>3989.351360451144</v>
      </c>
      <c r="BX75" s="84">
        <f t="shared" si="42"/>
        <v>4370.4182013404707</v>
      </c>
      <c r="BY75" s="84">
        <f t="shared" si="42"/>
        <v>4537.6165024562906</v>
      </c>
      <c r="BZ75" s="80">
        <f t="shared" si="20"/>
        <v>4826.9422583001869</v>
      </c>
      <c r="CA75" s="4"/>
      <c r="CB75" s="5"/>
      <c r="CD75" s="3"/>
      <c r="CE75" s="76">
        <v>6</v>
      </c>
      <c r="CF75" s="81">
        <v>298</v>
      </c>
      <c r="CG75" s="82">
        <v>888</v>
      </c>
      <c r="CH75" s="82">
        <v>1698</v>
      </c>
      <c r="CI75" s="82">
        <v>2487</v>
      </c>
      <c r="CJ75" s="84">
        <f>$CP$75*CJ44</f>
        <v>3130.9136960600372</v>
      </c>
      <c r="CK75" s="84">
        <f t="shared" ref="CK75:CO75" si="43">$CP$75*CK44</f>
        <v>3630.796844784255</v>
      </c>
      <c r="CL75" s="84">
        <f t="shared" si="43"/>
        <v>4161.1957051437967</v>
      </c>
      <c r="CM75" s="84">
        <f t="shared" si="43"/>
        <v>4498.3323740689884</v>
      </c>
      <c r="CN75" s="84">
        <f t="shared" si="43"/>
        <v>4982.6766270441412</v>
      </c>
      <c r="CO75" s="84">
        <f t="shared" si="43"/>
        <v>5173.2979883582057</v>
      </c>
      <c r="CP75" s="80">
        <f t="shared" si="21"/>
        <v>5503.1558222842814</v>
      </c>
      <c r="CQ75" s="4"/>
      <c r="CR75" s="5"/>
      <c r="CT75" s="3"/>
      <c r="CU75" s="76">
        <v>6</v>
      </c>
      <c r="CV75" s="81">
        <v>298</v>
      </c>
      <c r="CW75" s="82">
        <v>888</v>
      </c>
      <c r="CX75" s="82">
        <v>1698</v>
      </c>
      <c r="CY75" s="82">
        <v>2487</v>
      </c>
      <c r="CZ75" s="84">
        <f>$DF$75*CZ44</f>
        <v>2715.9560193812895</v>
      </c>
      <c r="DA75" s="84">
        <f t="shared" ref="DA75:DE75" si="44">$DF$75*DA44</f>
        <v>3143.3756866464532</v>
      </c>
      <c r="DB75" s="84">
        <f t="shared" si="44"/>
        <v>3344.0710842891913</v>
      </c>
      <c r="DC75" s="84">
        <f t="shared" si="44"/>
        <v>3546.0447965665962</v>
      </c>
      <c r="DD75" s="84">
        <f t="shared" si="44"/>
        <v>3842.6137918093691</v>
      </c>
      <c r="DE75" s="84">
        <f t="shared" si="44"/>
        <v>3989.6199747960882</v>
      </c>
      <c r="DF75" s="80">
        <f t="shared" si="22"/>
        <v>4244.0045870948452</v>
      </c>
      <c r="DG75" s="4"/>
      <c r="DH75" s="5"/>
    </row>
    <row r="76" spans="1:112" x14ac:dyDescent="0.25">
      <c r="B76" s="3"/>
      <c r="C76" s="76">
        <v>7</v>
      </c>
      <c r="D76" s="81">
        <v>243</v>
      </c>
      <c r="E76" s="82">
        <v>980</v>
      </c>
      <c r="F76" s="82">
        <v>2010</v>
      </c>
      <c r="G76" s="84">
        <f t="shared" ref="G76:M76" si="45">$N$76*G44</f>
        <v>2616.1380443714052</v>
      </c>
      <c r="H76" s="84">
        <f t="shared" si="45"/>
        <v>3296.5981922760889</v>
      </c>
      <c r="I76" s="84">
        <f t="shared" si="45"/>
        <v>4061.2900575184881</v>
      </c>
      <c r="J76" s="84">
        <f t="shared" si="45"/>
        <v>4320.5916187345929</v>
      </c>
      <c r="K76" s="84">
        <f t="shared" si="45"/>
        <v>4581.5447822514379</v>
      </c>
      <c r="L76" s="84">
        <f t="shared" si="45"/>
        <v>4964.716516023007</v>
      </c>
      <c r="M76" s="84">
        <f t="shared" si="45"/>
        <v>5154.6507806080526</v>
      </c>
      <c r="N76" s="80">
        <f t="shared" si="16"/>
        <v>5483.3196384552175</v>
      </c>
      <c r="O76" s="4"/>
      <c r="P76" s="5"/>
      <c r="R76" s="3"/>
      <c r="S76" s="76">
        <v>7</v>
      </c>
      <c r="T76" s="81">
        <v>243</v>
      </c>
      <c r="U76" s="82">
        <v>980</v>
      </c>
      <c r="V76" s="82">
        <v>2010</v>
      </c>
      <c r="W76" s="84">
        <f t="shared" ref="W76:AC76" si="46">$N$76*W44</f>
        <v>2772.1038044371398</v>
      </c>
      <c r="X76" s="84">
        <f t="shared" si="46"/>
        <v>3226.3918816762525</v>
      </c>
      <c r="Y76" s="84">
        <f t="shared" si="46"/>
        <v>4179.6091947411669</v>
      </c>
      <c r="Z76" s="84">
        <f t="shared" si="46"/>
        <v>4382.6142399342643</v>
      </c>
      <c r="AA76" s="84">
        <f t="shared" si="46"/>
        <v>4675.2732128184052</v>
      </c>
      <c r="AB76" s="84">
        <f t="shared" si="46"/>
        <v>4955.3056861133928</v>
      </c>
      <c r="AC76" s="84">
        <f t="shared" si="46"/>
        <v>5242.5474034511089</v>
      </c>
      <c r="AD76" s="80">
        <f t="shared" si="17"/>
        <v>5416.0880507942902</v>
      </c>
      <c r="AE76" s="4"/>
      <c r="AF76" s="5"/>
      <c r="AH76" s="3"/>
      <c r="AI76" s="76">
        <v>7</v>
      </c>
      <c r="AJ76" s="81">
        <v>243</v>
      </c>
      <c r="AK76" s="82">
        <v>980</v>
      </c>
      <c r="AL76" s="82">
        <v>2010</v>
      </c>
      <c r="AM76" s="84">
        <f>$AT$76*AM44</f>
        <v>2625.2065475149984</v>
      </c>
      <c r="AN76" s="84">
        <f t="shared" ref="AN76:AS76" si="47">$AT$76*AN44</f>
        <v>3173.7421297563642</v>
      </c>
      <c r="AO76" s="84">
        <f t="shared" si="47"/>
        <v>4075.367992638498</v>
      </c>
      <c r="AP76" s="84">
        <f t="shared" si="47"/>
        <v>4335.5683890778</v>
      </c>
      <c r="AQ76" s="84">
        <f t="shared" si="47"/>
        <v>4597.4261128829576</v>
      </c>
      <c r="AR76" s="84">
        <f t="shared" si="47"/>
        <v>4928.9843963865314</v>
      </c>
      <c r="AS76" s="84">
        <f t="shared" si="47"/>
        <v>5172.5187088347911</v>
      </c>
      <c r="AT76" s="80">
        <f t="shared" si="18"/>
        <v>5502.3268546400213</v>
      </c>
      <c r="AU76" s="4"/>
      <c r="AV76" s="5"/>
      <c r="AX76" s="3"/>
      <c r="AY76" s="76">
        <v>7</v>
      </c>
      <c r="AZ76" s="81">
        <v>243</v>
      </c>
      <c r="BA76" s="82">
        <v>980</v>
      </c>
      <c r="BB76" s="82">
        <v>2010</v>
      </c>
      <c r="BC76" s="84">
        <f>$BJ$76*BC44</f>
        <v>2763.2210526315789</v>
      </c>
      <c r="BD76" s="84">
        <f t="shared" ref="BD76:BI76" si="48">$BJ$76*BD44</f>
        <v>3180.0570703868107</v>
      </c>
      <c r="BE76" s="84">
        <f t="shared" si="48"/>
        <v>4108.863157894737</v>
      </c>
      <c r="BF76" s="84">
        <f t="shared" si="48"/>
        <v>4286.589473684211</v>
      </c>
      <c r="BG76" s="84">
        <f t="shared" si="48"/>
        <v>4579.097368421053</v>
      </c>
      <c r="BH76" s="84">
        <f t="shared" si="48"/>
        <v>4816.0657894736842</v>
      </c>
      <c r="BI76" s="84">
        <f t="shared" si="48"/>
        <v>5124.4421052631578</v>
      </c>
      <c r="BJ76" s="80">
        <f t="shared" si="19"/>
        <v>5289.4736842105267</v>
      </c>
      <c r="BK76" s="4"/>
      <c r="BL76" s="5"/>
      <c r="BN76" s="3"/>
      <c r="BO76" s="76">
        <v>7</v>
      </c>
      <c r="BP76" s="81">
        <v>243</v>
      </c>
      <c r="BQ76" s="82">
        <v>980</v>
      </c>
      <c r="BR76" s="82">
        <v>2010</v>
      </c>
      <c r="BS76" s="84">
        <f>$BZ$76*BS44</f>
        <v>2963.8918745043256</v>
      </c>
      <c r="BT76" s="84">
        <f t="shared" ref="BT76:BY76" si="49">$BZ$76*BT44</f>
        <v>3551.2492215544357</v>
      </c>
      <c r="BU76" s="84">
        <f t="shared" si="49"/>
        <v>4015.8582352303515</v>
      </c>
      <c r="BV76" s="84">
        <f t="shared" si="49"/>
        <v>4431.0953807206261</v>
      </c>
      <c r="BW76" s="84">
        <f t="shared" si="49"/>
        <v>4754.3249223095791</v>
      </c>
      <c r="BX76" s="84">
        <f t="shared" si="49"/>
        <v>5208.4628046396583</v>
      </c>
      <c r="BY76" s="84">
        <f t="shared" si="49"/>
        <v>5407.7220270393791</v>
      </c>
      <c r="BZ76" s="80">
        <f t="shared" si="20"/>
        <v>5752.5271162354175</v>
      </c>
      <c r="CA76" s="4"/>
      <c r="CB76" s="5"/>
      <c r="CD76" s="3"/>
      <c r="CE76" s="76">
        <v>7</v>
      </c>
      <c r="CF76" s="81">
        <v>243</v>
      </c>
      <c r="CG76" s="82">
        <v>980</v>
      </c>
      <c r="CH76" s="82">
        <v>2010</v>
      </c>
      <c r="CI76" s="84">
        <f>$CP$76*CI44</f>
        <v>2943.9752650176679</v>
      </c>
      <c r="CJ76" s="84">
        <f t="shared" ref="CJ76:CO76" si="50">$CP$76*CJ44</f>
        <v>3706.2052585869701</v>
      </c>
      <c r="CK76" s="84">
        <f t="shared" si="50"/>
        <v>4297.9397279248251</v>
      </c>
      <c r="CL76" s="84">
        <f t="shared" si="50"/>
        <v>4925.7970361242824</v>
      </c>
      <c r="CM76" s="84">
        <f t="shared" si="50"/>
        <v>5324.8810788449155</v>
      </c>
      <c r="CN76" s="84">
        <f t="shared" si="50"/>
        <v>5898.2214489745138</v>
      </c>
      <c r="CO76" s="84">
        <f t="shared" si="50"/>
        <v>6123.8686434628935</v>
      </c>
      <c r="CP76" s="80">
        <f t="shared" si="21"/>
        <v>6514.3363974036547</v>
      </c>
      <c r="CQ76" s="4"/>
      <c r="CR76" s="5"/>
      <c r="CT76" s="3"/>
      <c r="CU76" s="76">
        <v>7</v>
      </c>
      <c r="CV76" s="81">
        <v>243</v>
      </c>
      <c r="CW76" s="82">
        <v>980</v>
      </c>
      <c r="CX76" s="82">
        <v>2010</v>
      </c>
      <c r="CY76" s="84">
        <f>$DF$76*CY44</f>
        <v>3213.24250739632</v>
      </c>
      <c r="CZ76" s="84">
        <f t="shared" ref="CZ76:DE76" si="51">$DF$76*CZ44</f>
        <v>3509.0572294711956</v>
      </c>
      <c r="DA76" s="84">
        <f t="shared" si="51"/>
        <v>4061.2900575184881</v>
      </c>
      <c r="DB76" s="84">
        <f t="shared" si="51"/>
        <v>4320.5916187345929</v>
      </c>
      <c r="DC76" s="84">
        <f t="shared" si="51"/>
        <v>4581.5447822514379</v>
      </c>
      <c r="DD76" s="84">
        <f t="shared" si="51"/>
        <v>4964.716516023007</v>
      </c>
      <c r="DE76" s="84">
        <f t="shared" si="51"/>
        <v>5154.6507806080526</v>
      </c>
      <c r="DF76" s="80">
        <f t="shared" si="22"/>
        <v>5483.3196384552175</v>
      </c>
      <c r="DG76" s="4"/>
      <c r="DH76" s="5"/>
    </row>
    <row r="77" spans="1:112" x14ac:dyDescent="0.25">
      <c r="B77" s="3"/>
      <c r="C77" s="76">
        <v>8</v>
      </c>
      <c r="D77" s="81">
        <v>255</v>
      </c>
      <c r="E77" s="82">
        <v>940</v>
      </c>
      <c r="F77" s="84">
        <f t="shared" ref="F77:M77" si="52">$N$77*F44</f>
        <v>1476.1032258064517</v>
      </c>
      <c r="G77" s="84">
        <f t="shared" si="52"/>
        <v>1921.2387096774196</v>
      </c>
      <c r="H77" s="84">
        <f t="shared" si="52"/>
        <v>2420.9548387096775</v>
      </c>
      <c r="I77" s="84">
        <f t="shared" si="52"/>
        <v>2982.5290322580645</v>
      </c>
      <c r="J77" s="84">
        <f t="shared" si="52"/>
        <v>3172.9548387096775</v>
      </c>
      <c r="K77" s="84">
        <f t="shared" si="52"/>
        <v>3364.5935483870967</v>
      </c>
      <c r="L77" s="84">
        <f t="shared" si="52"/>
        <v>3645.9870967741936</v>
      </c>
      <c r="M77" s="84">
        <f t="shared" si="52"/>
        <v>3785.4709677419355</v>
      </c>
      <c r="N77" s="80">
        <f t="shared" si="16"/>
        <v>4026.8387096774195</v>
      </c>
      <c r="O77" s="4"/>
      <c r="P77" s="5"/>
      <c r="R77" s="3"/>
      <c r="S77" s="76">
        <v>8</v>
      </c>
      <c r="T77" s="81">
        <v>255</v>
      </c>
      <c r="U77" s="82">
        <v>940</v>
      </c>
      <c r="V77" s="84">
        <f t="shared" ref="V77:AC77" si="53">$N$77*V44</f>
        <v>1494.4265548387098</v>
      </c>
      <c r="W77" s="84">
        <f t="shared" si="53"/>
        <v>2035.7767999999999</v>
      </c>
      <c r="X77" s="84">
        <f t="shared" si="53"/>
        <v>2369.3967483870965</v>
      </c>
      <c r="Y77" s="84">
        <f t="shared" si="53"/>
        <v>3069.420206451613</v>
      </c>
      <c r="Z77" s="84">
        <f t="shared" si="53"/>
        <v>3218.5029935483872</v>
      </c>
      <c r="AA77" s="84">
        <f t="shared" si="53"/>
        <v>3433.425806451613</v>
      </c>
      <c r="AB77" s="84">
        <f t="shared" si="53"/>
        <v>3639.0759741935485</v>
      </c>
      <c r="AC77" s="84">
        <f t="shared" si="53"/>
        <v>3850.0204645161289</v>
      </c>
      <c r="AD77" s="80">
        <f t="shared" si="17"/>
        <v>4450.0531160210758</v>
      </c>
      <c r="AE77" s="4"/>
      <c r="AF77" s="5"/>
      <c r="AH77" s="3"/>
      <c r="AI77" s="76">
        <v>8</v>
      </c>
      <c r="AJ77" s="81">
        <v>255</v>
      </c>
      <c r="AK77" s="82">
        <v>940</v>
      </c>
      <c r="AL77" s="84">
        <f>$AT$77*AL44</f>
        <v>1747.4910941475825</v>
      </c>
      <c r="AM77" s="84">
        <f t="shared" ref="AM77:AS77" si="54">$AT$77*AM44</f>
        <v>2282.3507771544191</v>
      </c>
      <c r="AN77" s="84">
        <f t="shared" si="54"/>
        <v>2759.246819338422</v>
      </c>
      <c r="AO77" s="84">
        <f t="shared" si="54"/>
        <v>3543.1190410496947</v>
      </c>
      <c r="AP77" s="84">
        <f t="shared" si="54"/>
        <v>3769.3368895429044</v>
      </c>
      <c r="AQ77" s="84">
        <f t="shared" si="54"/>
        <v>3996.9956160519937</v>
      </c>
      <c r="AR77" s="84">
        <f t="shared" si="54"/>
        <v>4285.2519083969464</v>
      </c>
      <c r="AS77" s="84">
        <f t="shared" si="54"/>
        <v>4496.9802875624637</v>
      </c>
      <c r="AT77" s="80">
        <f t="shared" si="18"/>
        <v>4783.715012722646</v>
      </c>
      <c r="AU77" s="4"/>
      <c r="AV77" s="5"/>
      <c r="AX77" s="3"/>
      <c r="AY77" s="76">
        <v>8</v>
      </c>
      <c r="AZ77" s="81">
        <v>255</v>
      </c>
      <c r="BA77" s="82">
        <v>940</v>
      </c>
      <c r="BB77" s="84">
        <f>$BJ$77*BB44</f>
        <v>1530.1987096774194</v>
      </c>
      <c r="BC77" s="84">
        <f t="shared" ref="BC77:BI77" si="55">$BJ$77*BC44</f>
        <v>2103.6205419354837</v>
      </c>
      <c r="BD77" s="84">
        <f t="shared" si="55"/>
        <v>2420.9548387096775</v>
      </c>
      <c r="BE77" s="84">
        <f t="shared" si="55"/>
        <v>3128.0483096774196</v>
      </c>
      <c r="BF77" s="84">
        <f t="shared" si="55"/>
        <v>3263.3500903225809</v>
      </c>
      <c r="BG77" s="84">
        <f t="shared" si="55"/>
        <v>3486.034270967742</v>
      </c>
      <c r="BH77" s="84">
        <f t="shared" si="55"/>
        <v>3666.4366451612905</v>
      </c>
      <c r="BI77" s="84">
        <f t="shared" si="55"/>
        <v>3901.2013419354839</v>
      </c>
      <c r="BJ77" s="80">
        <f t="shared" si="19"/>
        <v>4026.8387096774195</v>
      </c>
      <c r="BK77" s="4"/>
      <c r="BL77" s="5"/>
      <c r="BN77" s="3"/>
      <c r="BO77" s="76">
        <v>8</v>
      </c>
      <c r="BP77" s="81">
        <v>255</v>
      </c>
      <c r="BQ77" s="82">
        <v>940</v>
      </c>
      <c r="BR77" s="84">
        <f>$BZ$77*BR44</f>
        <v>1656.1837450067969</v>
      </c>
      <c r="BS77" s="84">
        <f t="shared" ref="BS77:BY77" si="56">$BZ$77*BS44</f>
        <v>2442.1639524934276</v>
      </c>
      <c r="BT77" s="84">
        <f t="shared" si="56"/>
        <v>2926.1299677644265</v>
      </c>
      <c r="BU77" s="84">
        <f t="shared" si="56"/>
        <v>3308.9547917612881</v>
      </c>
      <c r="BV77" s="84">
        <f t="shared" si="56"/>
        <v>3651.0985781712461</v>
      </c>
      <c r="BW77" s="84">
        <f t="shared" si="56"/>
        <v>3917.4306740347397</v>
      </c>
      <c r="BX77" s="84">
        <f t="shared" si="56"/>
        <v>4291.6275788640369</v>
      </c>
      <c r="BY77" s="84">
        <f t="shared" si="56"/>
        <v>4455.8116013422014</v>
      </c>
      <c r="BZ77" s="80">
        <f t="shared" si="20"/>
        <v>4739.9213445870264</v>
      </c>
      <c r="CA77" s="4"/>
      <c r="CB77" s="5"/>
      <c r="CD77" s="3"/>
      <c r="CE77" s="76">
        <v>8</v>
      </c>
      <c r="CF77" s="81">
        <v>255</v>
      </c>
      <c r="CG77" s="82">
        <v>940</v>
      </c>
      <c r="CH77" s="84">
        <f>$CP$77*CH44</f>
        <v>1927.9591836734692</v>
      </c>
      <c r="CI77" s="84">
        <f t="shared" ref="CI77:CO77" si="57">$CP$77*CI44</f>
        <v>2823.8130093026607</v>
      </c>
      <c r="CJ77" s="84">
        <f t="shared" si="57"/>
        <v>3554.931574563012</v>
      </c>
      <c r="CK77" s="84">
        <f t="shared" si="57"/>
        <v>4122.5136165809545</v>
      </c>
      <c r="CL77" s="84">
        <f t="shared" si="57"/>
        <v>4724.7440958743109</v>
      </c>
      <c r="CM77" s="84">
        <f t="shared" si="57"/>
        <v>5107.5389939941024</v>
      </c>
      <c r="CN77" s="84">
        <f t="shared" si="57"/>
        <v>5657.4777163633089</v>
      </c>
      <c r="CO77" s="84">
        <f t="shared" si="57"/>
        <v>5873.914821280734</v>
      </c>
      <c r="CP77" s="80">
        <f t="shared" si="21"/>
        <v>6248.4451158769743</v>
      </c>
      <c r="CQ77" s="4"/>
      <c r="CR77" s="5"/>
      <c r="CT77" s="3"/>
      <c r="CU77" s="76">
        <v>8</v>
      </c>
      <c r="CV77" s="81">
        <v>255</v>
      </c>
      <c r="CW77" s="82">
        <v>940</v>
      </c>
      <c r="CX77" s="84">
        <f>$DF$77*CX44</f>
        <v>1476.1032258064517</v>
      </c>
      <c r="CY77" s="84">
        <f t="shared" ref="CY77:DE77" si="58">$DF$77*CY44</f>
        <v>2359.7401146597608</v>
      </c>
      <c r="CZ77" s="84">
        <f t="shared" si="58"/>
        <v>2576.98044575218</v>
      </c>
      <c r="DA77" s="84">
        <f t="shared" si="58"/>
        <v>2982.5290322580645</v>
      </c>
      <c r="DB77" s="84">
        <f t="shared" si="58"/>
        <v>3172.9548387096775</v>
      </c>
      <c r="DC77" s="84">
        <f t="shared" si="58"/>
        <v>3364.5935483870967</v>
      </c>
      <c r="DD77" s="84">
        <f t="shared" si="58"/>
        <v>3645.9870967741936</v>
      </c>
      <c r="DE77" s="84">
        <f t="shared" si="58"/>
        <v>3785.4709677419355</v>
      </c>
      <c r="DF77" s="80">
        <f t="shared" si="22"/>
        <v>4026.8387096774195</v>
      </c>
      <c r="DG77" s="4"/>
      <c r="DH77" s="5"/>
    </row>
    <row r="78" spans="1:112" ht="15.75" thickBot="1" x14ac:dyDescent="0.3">
      <c r="B78" s="3"/>
      <c r="C78" s="85">
        <v>9</v>
      </c>
      <c r="D78" s="86">
        <v>233</v>
      </c>
      <c r="E78" s="87">
        <f t="shared" ref="E78:M78" si="59">$N$78*E44</f>
        <v>746.17768595041321</v>
      </c>
      <c r="F78" s="87">
        <f t="shared" si="59"/>
        <v>1171.7396694214876</v>
      </c>
      <c r="G78" s="87">
        <f t="shared" si="59"/>
        <v>1525.0909090909092</v>
      </c>
      <c r="H78" s="87">
        <f t="shared" si="59"/>
        <v>1921.7685950413224</v>
      </c>
      <c r="I78" s="87">
        <f t="shared" si="59"/>
        <v>2367.5495867768595</v>
      </c>
      <c r="J78" s="87">
        <f t="shared" si="59"/>
        <v>2518.7107438016528</v>
      </c>
      <c r="K78" s="87">
        <f t="shared" si="59"/>
        <v>2670.8347107438017</v>
      </c>
      <c r="L78" s="87">
        <f t="shared" si="59"/>
        <v>2894.2066115702482</v>
      </c>
      <c r="M78" s="87">
        <f t="shared" si="59"/>
        <v>3004.9297520661157</v>
      </c>
      <c r="N78" s="88">
        <f t="shared" si="16"/>
        <v>3196.5289256198348</v>
      </c>
      <c r="O78" s="4"/>
      <c r="P78" s="5"/>
      <c r="Q78" s="51"/>
      <c r="R78" s="3"/>
      <c r="S78" s="85">
        <v>9</v>
      </c>
      <c r="T78" s="86">
        <v>233</v>
      </c>
      <c r="U78" s="87">
        <f t="shared" ref="U78:AC78" si="60">$N$78*U44</f>
        <v>675.21378099173546</v>
      </c>
      <c r="V78" s="87">
        <f t="shared" si="60"/>
        <v>1186.2848388429752</v>
      </c>
      <c r="W78" s="87">
        <f t="shared" si="60"/>
        <v>1616.0119380165288</v>
      </c>
      <c r="X78" s="87">
        <f t="shared" si="60"/>
        <v>1880.84147107438</v>
      </c>
      <c r="Y78" s="87">
        <f t="shared" si="60"/>
        <v>2436.5243264462811</v>
      </c>
      <c r="Z78" s="87">
        <f t="shared" si="60"/>
        <v>2554.8671446280991</v>
      </c>
      <c r="AA78" s="87">
        <f t="shared" si="60"/>
        <v>2725.4741735537191</v>
      </c>
      <c r="AB78" s="87">
        <f t="shared" si="60"/>
        <v>2888.720520661157</v>
      </c>
      <c r="AC78" s="87">
        <f t="shared" si="60"/>
        <v>3056.1695330578509</v>
      </c>
      <c r="AD78" s="88">
        <f t="shared" si="17"/>
        <v>2775.5312927195946</v>
      </c>
      <c r="AE78" s="4"/>
      <c r="AF78" s="5"/>
      <c r="AH78" s="3"/>
      <c r="AI78" s="85">
        <v>9</v>
      </c>
      <c r="AJ78" s="86">
        <v>233</v>
      </c>
      <c r="AK78" s="87">
        <f>$AT$78*AK44</f>
        <v>628.1179338842976</v>
      </c>
      <c r="AL78" s="87">
        <f t="shared" ref="AL78:AS78" si="61">$AT$78*AL44</f>
        <v>1167.6920165289257</v>
      </c>
      <c r="AM78" s="87">
        <f t="shared" si="61"/>
        <v>1525.0909090909092</v>
      </c>
      <c r="AN78" s="87">
        <f t="shared" si="61"/>
        <v>1843.7578842975206</v>
      </c>
      <c r="AO78" s="87">
        <f t="shared" si="61"/>
        <v>2367.5495867768595</v>
      </c>
      <c r="AP78" s="87">
        <f t="shared" si="61"/>
        <v>2518.7107438016528</v>
      </c>
      <c r="AQ78" s="87">
        <f t="shared" si="61"/>
        <v>2670.8347107438017</v>
      </c>
      <c r="AR78" s="87">
        <f t="shared" si="61"/>
        <v>2863.4506115702479</v>
      </c>
      <c r="AS78" s="87">
        <f t="shared" si="61"/>
        <v>3004.9297520661157</v>
      </c>
      <c r="AT78" s="88">
        <f t="shared" si="18"/>
        <v>3196.5289256198348</v>
      </c>
      <c r="AU78" s="4"/>
      <c r="AV78" s="5"/>
      <c r="AX78" s="3"/>
      <c r="AY78" s="85">
        <v>9</v>
      </c>
      <c r="AZ78" s="86">
        <v>233</v>
      </c>
      <c r="BA78" s="87">
        <f>$BJ$78*BA44</f>
        <v>572.5269499048826</v>
      </c>
      <c r="BB78" s="87">
        <f t="shared" ref="BB78:BI78" si="62">$BJ$78*BB44</f>
        <v>932</v>
      </c>
      <c r="BC78" s="87">
        <f t="shared" si="62"/>
        <v>1281.2547368421051</v>
      </c>
      <c r="BD78" s="87">
        <f t="shared" si="62"/>
        <v>1474.5339251743817</v>
      </c>
      <c r="BE78" s="87">
        <f t="shared" si="62"/>
        <v>1905.2042105263158</v>
      </c>
      <c r="BF78" s="87">
        <f t="shared" si="62"/>
        <v>1987.6126315789472</v>
      </c>
      <c r="BG78" s="87">
        <f t="shared" si="62"/>
        <v>2123.2431578947367</v>
      </c>
      <c r="BH78" s="87">
        <f t="shared" si="62"/>
        <v>2233.121052631579</v>
      </c>
      <c r="BI78" s="87">
        <f t="shared" si="62"/>
        <v>2376.1094736842106</v>
      </c>
      <c r="BJ78" s="88">
        <f t="shared" si="19"/>
        <v>2452.6315789473683</v>
      </c>
      <c r="BK78" s="4"/>
      <c r="BL78" s="5"/>
      <c r="BN78" s="3"/>
      <c r="BO78" s="85">
        <v>9</v>
      </c>
      <c r="BP78" s="86">
        <v>233</v>
      </c>
      <c r="BQ78" s="87">
        <f>$BZ$78*BQ44</f>
        <v>821.22463615880622</v>
      </c>
      <c r="BR78" s="87">
        <f t="shared" ref="BR78:BY78" si="63">$BZ$78*BR44</f>
        <v>1446.9137163886553</v>
      </c>
      <c r="BS78" s="87">
        <f t="shared" si="63"/>
        <v>2133.5800035389011</v>
      </c>
      <c r="BT78" s="87">
        <f t="shared" si="63"/>
        <v>2556.3936363092776</v>
      </c>
      <c r="BU78" s="87">
        <f t="shared" si="63"/>
        <v>2890.8459520533006</v>
      </c>
      <c r="BV78" s="87">
        <f t="shared" si="63"/>
        <v>3189.7575547219321</v>
      </c>
      <c r="BW78" s="87">
        <f t="shared" si="63"/>
        <v>3422.4367871931131</v>
      </c>
      <c r="BX78" s="87">
        <f t="shared" si="63"/>
        <v>3749.3513797677842</v>
      </c>
      <c r="BY78" s="87">
        <f t="shared" si="63"/>
        <v>3892.7896394728054</v>
      </c>
      <c r="BZ78" s="88">
        <f t="shared" si="20"/>
        <v>4141.0001932232344</v>
      </c>
      <c r="CA78" s="4"/>
      <c r="CB78" s="5"/>
      <c r="CD78" s="3"/>
      <c r="CE78" s="85">
        <v>9</v>
      </c>
      <c r="CF78" s="86">
        <v>233</v>
      </c>
      <c r="CG78" s="87">
        <f>$CP$78*CG44</f>
        <v>939.67078189300423</v>
      </c>
      <c r="CH78" s="87">
        <f t="shared" ref="CH78:CO78" si="64">$CP$78*CH44</f>
        <v>1927.2839506172841</v>
      </c>
      <c r="CI78" s="87">
        <f t="shared" si="64"/>
        <v>2822.8240195436902</v>
      </c>
      <c r="CJ78" s="87">
        <f t="shared" si="64"/>
        <v>3553.6865236656959</v>
      </c>
      <c r="CK78" s="87">
        <f t="shared" si="64"/>
        <v>4121.0697802735976</v>
      </c>
      <c r="CL78" s="87">
        <f t="shared" si="64"/>
        <v>4723.0893391644349</v>
      </c>
      <c r="CM78" s="87">
        <f t="shared" si="64"/>
        <v>5105.7501702504751</v>
      </c>
      <c r="CN78" s="87">
        <f t="shared" si="64"/>
        <v>5655.4962864652753</v>
      </c>
      <c r="CO78" s="87">
        <f t="shared" si="64"/>
        <v>5871.8575881763554</v>
      </c>
      <c r="CP78" s="88">
        <f t="shared" si="21"/>
        <v>6246.2567102677021</v>
      </c>
      <c r="CQ78" s="4"/>
      <c r="CR78" s="5"/>
      <c r="CT78" s="3"/>
      <c r="CU78" s="85">
        <v>9</v>
      </c>
      <c r="CV78" s="86">
        <v>233</v>
      </c>
      <c r="CW78" s="87">
        <f>$DF$78*CW44</f>
        <v>746.17768595041321</v>
      </c>
      <c r="CX78" s="87">
        <f t="shared" ref="CX78:DE78" si="65">$DF$78*CX44</f>
        <v>1171.7396694214876</v>
      </c>
      <c r="CY78" s="87">
        <f t="shared" si="65"/>
        <v>1873.1759768097693</v>
      </c>
      <c r="CZ78" s="87">
        <f t="shared" si="65"/>
        <v>2045.6226656923684</v>
      </c>
      <c r="DA78" s="87">
        <f t="shared" si="65"/>
        <v>2367.5495867768595</v>
      </c>
      <c r="DB78" s="87">
        <f t="shared" si="65"/>
        <v>2518.7107438016528</v>
      </c>
      <c r="DC78" s="87">
        <f t="shared" si="65"/>
        <v>2670.8347107438017</v>
      </c>
      <c r="DD78" s="87">
        <f t="shared" si="65"/>
        <v>2894.2066115702482</v>
      </c>
      <c r="DE78" s="87">
        <f t="shared" si="65"/>
        <v>3004.9297520661157</v>
      </c>
      <c r="DF78" s="88">
        <f t="shared" si="22"/>
        <v>3196.5289256198348</v>
      </c>
      <c r="DG78" s="4"/>
      <c r="DH78" s="5"/>
    </row>
    <row r="79" spans="1:112" ht="15.75" thickBot="1" x14ac:dyDescent="0.3">
      <c r="B79" s="3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5"/>
      <c r="Q79" s="51"/>
      <c r="R79" s="3"/>
      <c r="S79" s="4"/>
      <c r="T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5"/>
      <c r="AH79" s="3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5"/>
      <c r="AX79" s="3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5"/>
      <c r="BN79" s="3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5"/>
      <c r="CD79" s="3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5"/>
      <c r="CT79" s="3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5"/>
    </row>
    <row r="80" spans="1:112" ht="15.75" thickBot="1" x14ac:dyDescent="0.3">
      <c r="B80" s="3"/>
      <c r="G80" s="4"/>
      <c r="H80" s="4"/>
      <c r="I80" s="4"/>
      <c r="J80" s="4"/>
      <c r="K80" s="4"/>
      <c r="L80" s="4"/>
      <c r="M80" s="4"/>
      <c r="N80" s="4"/>
      <c r="O80" s="4"/>
      <c r="P80" s="5"/>
      <c r="Q80" s="51"/>
      <c r="R80" s="3"/>
      <c r="S80" s="12" t="s">
        <v>10</v>
      </c>
      <c r="T80" s="12" t="s">
        <v>11</v>
      </c>
      <c r="U80" s="13" t="s">
        <v>12</v>
      </c>
      <c r="V80" s="13" t="s">
        <v>13</v>
      </c>
      <c r="W80" s="4"/>
      <c r="X80" s="4"/>
      <c r="Y80" s="4"/>
      <c r="Z80" s="4"/>
      <c r="AA80" s="4"/>
      <c r="AB80" s="4"/>
      <c r="AC80" s="4"/>
      <c r="AD80" s="4"/>
      <c r="AE80" s="4"/>
      <c r="AF80" s="5"/>
      <c r="AH80" s="3"/>
      <c r="AI80" s="12" t="s">
        <v>10</v>
      </c>
      <c r="AJ80" s="12" t="s">
        <v>11</v>
      </c>
      <c r="AK80" s="13" t="s">
        <v>12</v>
      </c>
      <c r="AL80" s="13" t="s">
        <v>13</v>
      </c>
      <c r="AM80" s="4"/>
      <c r="AN80" s="4"/>
      <c r="AO80" s="4"/>
      <c r="AP80" s="4"/>
      <c r="AQ80" s="4"/>
      <c r="AR80" s="4"/>
      <c r="AS80" s="4"/>
      <c r="AT80" s="4"/>
      <c r="AU80" s="4"/>
      <c r="AV80" s="5"/>
      <c r="AX80" s="3"/>
      <c r="AY80" s="12" t="s">
        <v>10</v>
      </c>
      <c r="AZ80" s="12" t="s">
        <v>11</v>
      </c>
      <c r="BA80" s="13" t="s">
        <v>12</v>
      </c>
      <c r="BB80" s="13" t="s">
        <v>13</v>
      </c>
      <c r="BC80" s="4"/>
      <c r="BD80" s="4"/>
      <c r="BE80" s="4"/>
      <c r="BF80" s="4"/>
      <c r="BG80" s="4"/>
      <c r="BH80" s="4"/>
      <c r="BI80" s="4"/>
      <c r="BJ80" s="4"/>
      <c r="BK80" s="4"/>
      <c r="BL80" s="5"/>
      <c r="BN80" s="3"/>
      <c r="BO80" s="12" t="s">
        <v>10</v>
      </c>
      <c r="BP80" s="12" t="s">
        <v>11</v>
      </c>
      <c r="BQ80" s="13" t="s">
        <v>12</v>
      </c>
      <c r="BR80" s="13" t="s">
        <v>13</v>
      </c>
      <c r="BS80" s="4"/>
      <c r="BT80" s="4"/>
      <c r="BU80" s="4"/>
      <c r="BV80" s="4"/>
      <c r="BW80" s="4"/>
      <c r="BX80" s="4"/>
      <c r="BY80" s="4"/>
      <c r="BZ80" s="4"/>
      <c r="CA80" s="4"/>
      <c r="CB80" s="5"/>
      <c r="CD80" s="3"/>
      <c r="CE80" s="12" t="s">
        <v>10</v>
      </c>
      <c r="CF80" s="12" t="s">
        <v>11</v>
      </c>
      <c r="CG80" s="13" t="s">
        <v>12</v>
      </c>
      <c r="CH80" s="13" t="s">
        <v>13</v>
      </c>
      <c r="CI80" s="4"/>
      <c r="CJ80" s="4"/>
      <c r="CK80" s="4"/>
      <c r="CL80" s="4"/>
      <c r="CM80" s="4"/>
      <c r="CN80" s="4"/>
      <c r="CO80" s="4"/>
      <c r="CP80" s="4"/>
      <c r="CQ80" s="4"/>
      <c r="CR80" s="5"/>
      <c r="CT80" s="3"/>
      <c r="CU80" s="12" t="s">
        <v>10</v>
      </c>
      <c r="CV80" s="12" t="s">
        <v>11</v>
      </c>
      <c r="CW80" s="13" t="s">
        <v>12</v>
      </c>
      <c r="CX80" s="13" t="s">
        <v>13</v>
      </c>
      <c r="CY80" s="4"/>
      <c r="CZ80" s="4"/>
      <c r="DA80" s="4"/>
      <c r="DB80" s="4"/>
      <c r="DC80" s="4"/>
      <c r="DD80" s="4"/>
      <c r="DE80" s="4"/>
      <c r="DF80" s="4"/>
      <c r="DG80" s="4"/>
      <c r="DH80" s="5"/>
    </row>
    <row r="81" spans="2:112" x14ac:dyDescent="0.25">
      <c r="B81" s="3"/>
      <c r="G81" s="4"/>
      <c r="H81" s="4"/>
      <c r="I81" s="4"/>
      <c r="J81" s="4"/>
      <c r="K81" s="4"/>
      <c r="L81" s="4"/>
      <c r="M81" s="4"/>
      <c r="N81" s="4"/>
      <c r="O81" s="4"/>
      <c r="P81" s="5"/>
      <c r="Q81" s="51"/>
      <c r="R81" s="3"/>
      <c r="S81" s="15">
        <v>1</v>
      </c>
      <c r="T81" s="16">
        <f>(U78-T78)+(V77-U77)+(W76-V76)+(X75-W75)+(Y74-X74)+(Z73-Y73)+(AA72-Z72)+(AB71-AA71)+(AC70-AB70)+(AD69-AC69)</f>
        <v>4310.3424718229071</v>
      </c>
      <c r="U81" s="17">
        <v>1.2500000000000001E-2</v>
      </c>
      <c r="V81" s="18">
        <f t="shared" ref="V81:V90" si="66">T81/((1+U81)^S81)</f>
        <v>4257.1283672325008</v>
      </c>
      <c r="W81" s="4"/>
      <c r="X81" s="4"/>
      <c r="Y81" s="4"/>
      <c r="Z81" s="4"/>
      <c r="AA81" s="4"/>
      <c r="AB81" s="4"/>
      <c r="AC81" s="4"/>
      <c r="AD81" s="4"/>
      <c r="AE81" s="4"/>
      <c r="AF81" s="5"/>
      <c r="AH81" s="3"/>
      <c r="AI81" s="15">
        <v>1</v>
      </c>
      <c r="AJ81" s="16">
        <f>(AK78-AJ78)+(AL77-AK77)+(AM76-AL76)+(AN75-AM75)+(AO74-AN74)+(AP73-AO73)+(AQ72-AP72)+(AR71-AQ71)+(AS70-AR70)+(AT69-AS69)</f>
        <v>4170.4343859472046</v>
      </c>
      <c r="AK81" s="17">
        <v>1.2500000000000001E-2</v>
      </c>
      <c r="AL81" s="18">
        <f t="shared" ref="AL81:AL90" si="67">AJ81/((1+AK81)^AI81)</f>
        <v>4118.9475416762516</v>
      </c>
      <c r="AM81" s="4"/>
      <c r="AN81" s="4"/>
      <c r="AO81" s="4"/>
      <c r="AP81" s="4"/>
      <c r="AQ81" s="4"/>
      <c r="AR81" s="4"/>
      <c r="AS81" s="4"/>
      <c r="AT81" s="4"/>
      <c r="AU81" s="4"/>
      <c r="AV81" s="5"/>
      <c r="AX81" s="3"/>
      <c r="AY81" s="15">
        <v>1</v>
      </c>
      <c r="AZ81" s="16">
        <f>(BA78-AZ78)+(BB77-BA77)+(BC76-BB76)+(BD75-BC75)+(BE74-BD74)+(BF73-BE73)+(BG72-BF72)+(BH71-BG71)+(BI70-BH70)+(BJ69-BI69)</f>
        <v>3864.8773186343246</v>
      </c>
      <c r="BA81" s="17">
        <v>1.2500000000000001E-2</v>
      </c>
      <c r="BB81" s="18">
        <f t="shared" ref="BB81:BB90" si="68">AZ81/((1+BA81)^AY81)</f>
        <v>3817.1627838363702</v>
      </c>
      <c r="BC81" s="4"/>
      <c r="BD81" s="4"/>
      <c r="BE81" s="4"/>
      <c r="BF81" s="4"/>
      <c r="BG81" s="4"/>
      <c r="BH81" s="4"/>
      <c r="BI81" s="4"/>
      <c r="BJ81" s="4"/>
      <c r="BK81" s="4"/>
      <c r="BL81" s="5"/>
      <c r="BN81" s="3"/>
      <c r="BO81" s="15">
        <v>1</v>
      </c>
      <c r="BP81" s="16">
        <f>(BQ78-BP78)+(BR77-BQ77)+(BS76-BR76)+(BT75-BS75)+(BU74-BT74)+(BV73-BU73)+(BW72-BV72)+(BX71-BW71)+(BY70-BX70)+(BZ69-BY69)</f>
        <v>4371.3580116343865</v>
      </c>
      <c r="BQ81" s="17">
        <v>1.2500000000000001E-2</v>
      </c>
      <c r="BR81" s="18">
        <f t="shared" ref="BR81:BR90" si="69">BP81/((1+BQ81)^BO81)</f>
        <v>4317.3906287747031</v>
      </c>
      <c r="BS81" s="4"/>
      <c r="BT81" s="4"/>
      <c r="BU81" s="4"/>
      <c r="BV81" s="4"/>
      <c r="BW81" s="4"/>
      <c r="BX81" s="4"/>
      <c r="BY81" s="4"/>
      <c r="BZ81" s="4"/>
      <c r="CA81" s="4"/>
      <c r="CB81" s="5"/>
      <c r="CD81" s="3"/>
      <c r="CE81" s="15">
        <v>1</v>
      </c>
      <c r="CF81" s="16">
        <f>(CG78-CF78)+(CH77-CG77)+(CI76-CH76)+(CJ75-CI75)+(CK74-CJ74)+(CL73-CK73)+(CM72-CL72)+(CN71-CM71)+(CO70-CN70)+(CP69-CO69)</f>
        <v>5166.3996941908863</v>
      </c>
      <c r="CG81" s="17">
        <v>1.2500000000000001E-2</v>
      </c>
      <c r="CH81" s="18">
        <f t="shared" ref="CH81:CH90" si="70">CF81/((1+CG81)^CE81)</f>
        <v>5102.6169819169254</v>
      </c>
      <c r="CI81" s="4"/>
      <c r="CJ81" s="4"/>
      <c r="CK81" s="4"/>
      <c r="CL81" s="4"/>
      <c r="CM81" s="4"/>
      <c r="CN81" s="4"/>
      <c r="CO81" s="4"/>
      <c r="CP81" s="4"/>
      <c r="CQ81" s="4"/>
      <c r="CR81" s="5"/>
      <c r="CT81" s="3"/>
      <c r="CU81" s="15">
        <v>1</v>
      </c>
      <c r="CV81" s="16">
        <f>(CW78-CV78)+(CX77-CW77)+(CY76-CX76)+(CZ75-CY75)+(DA74-CZ74)+(DB73-DA73)+(DC72-DB72)+(DD71-DC71)+(DE70-DD70)+(DF69-DE69)</f>
        <v>3971.1260248250483</v>
      </c>
      <c r="CW81" s="17">
        <v>1.2500000000000001E-2</v>
      </c>
      <c r="CX81" s="18">
        <f t="shared" ref="CX81:CX90" si="71">CV81/((1+CW81)^CU81)</f>
        <v>3922.0997776049862</v>
      </c>
      <c r="CY81" s="4"/>
      <c r="CZ81" s="4"/>
      <c r="DA81" s="4"/>
      <c r="DB81" s="4"/>
      <c r="DC81" s="4"/>
      <c r="DD81" s="4"/>
      <c r="DE81" s="4"/>
      <c r="DF81" s="4"/>
      <c r="DG81" s="4"/>
      <c r="DH81" s="5"/>
    </row>
    <row r="82" spans="2:112" x14ac:dyDescent="0.25">
      <c r="B82" s="3"/>
      <c r="G82" s="4"/>
      <c r="H82" s="4"/>
      <c r="I82" s="4"/>
      <c r="J82" s="4"/>
      <c r="K82" s="4"/>
      <c r="L82" s="4"/>
      <c r="M82" s="4"/>
      <c r="N82" s="4"/>
      <c r="O82" s="4"/>
      <c r="P82" s="5"/>
      <c r="Q82" s="51"/>
      <c r="R82" s="3"/>
      <c r="S82" s="19">
        <v>2</v>
      </c>
      <c r="T82" s="20">
        <f>(V78-U78)+(W77-V77)+(X76-W76)+(Y75-X75)+(Z74-Y74)+(AA73-Z73)+(AB72-AA72)+(AC71-AB71)+(AD70-AC70)</f>
        <v>3457.8567441659757</v>
      </c>
      <c r="U82" s="21">
        <v>1.37E-2</v>
      </c>
      <c r="V82" s="22">
        <f t="shared" si="66"/>
        <v>3365.0235184950257</v>
      </c>
      <c r="W82" s="4"/>
      <c r="X82" s="4"/>
      <c r="Y82" s="4"/>
      <c r="Z82" s="4"/>
      <c r="AA82" s="4"/>
      <c r="AB82" s="4"/>
      <c r="AC82" s="4"/>
      <c r="AD82" s="4"/>
      <c r="AE82" s="4"/>
      <c r="AF82" s="5"/>
      <c r="AH82" s="3"/>
      <c r="AI82" s="19">
        <v>2</v>
      </c>
      <c r="AJ82" s="20">
        <f>(AL78-AK78)+(AM77-AL77)+(AN76-AM76)+(AO75-AN75)+(AP74-AO74)+(AQ73-AP73)+(AR72-AQ72)+(AS71-AR71)+(AT70-AS70)</f>
        <v>3626.4563242402819</v>
      </c>
      <c r="AK82" s="21">
        <v>1.37E-2</v>
      </c>
      <c r="AL82" s="22">
        <f t="shared" si="67"/>
        <v>3529.0966985409118</v>
      </c>
      <c r="AM82" s="4"/>
      <c r="AN82" s="4"/>
      <c r="AO82" s="4"/>
      <c r="AP82" s="4"/>
      <c r="AQ82" s="4"/>
      <c r="AR82" s="4"/>
      <c r="AS82" s="4"/>
      <c r="AT82" s="4"/>
      <c r="AU82" s="4"/>
      <c r="AV82" s="5"/>
      <c r="AX82" s="3"/>
      <c r="AY82" s="19">
        <v>2</v>
      </c>
      <c r="AZ82" s="20">
        <f>(BB78-BA78)+(BC77-BB77)+(BD76-BC76)+(BE75-BD75)+(BF74-BE74)+(BG73-BF73)+(BH72-BG72)+(BI71-BH71)+(BJ70-BI70)</f>
        <v>3129.0875076298412</v>
      </c>
      <c r="BA82" s="21">
        <v>1.37E-2</v>
      </c>
      <c r="BB82" s="22">
        <f t="shared" si="68"/>
        <v>3045.0807635014012</v>
      </c>
      <c r="BC82" s="4"/>
      <c r="BD82" s="4"/>
      <c r="BE82" s="4"/>
      <c r="BF82" s="4"/>
      <c r="BG82" s="4"/>
      <c r="BH82" s="4"/>
      <c r="BI82" s="4"/>
      <c r="BJ82" s="4"/>
      <c r="BK82" s="4"/>
      <c r="BL82" s="5"/>
      <c r="BN82" s="3"/>
      <c r="BO82" s="19">
        <v>2</v>
      </c>
      <c r="BP82" s="20">
        <f>(BR78-BQ78)+(BS77-BR77)+(BT76-BS76)+(BU75-BT75)+(BV74-BU74)+(BW73-BV73)+(BX72-BW72)+(BY71-BX71)+(BZ70-BY70)</f>
        <v>3723.8891343695086</v>
      </c>
      <c r="BQ82" s="21">
        <v>1.37E-2</v>
      </c>
      <c r="BR82" s="22">
        <f t="shared" si="69"/>
        <v>3623.9137259122949</v>
      </c>
      <c r="BS82" s="4"/>
      <c r="BT82" s="4"/>
      <c r="BU82" s="4"/>
      <c r="BV82" s="4"/>
      <c r="BW82" s="4"/>
      <c r="BX82" s="4"/>
      <c r="BY82" s="4"/>
      <c r="BZ82" s="4"/>
      <c r="CA82" s="4"/>
      <c r="CB82" s="5"/>
      <c r="CD82" s="3"/>
      <c r="CE82" s="19">
        <v>2</v>
      </c>
      <c r="CF82" s="20">
        <f>(CH78-CG78)+(CI77-CH77)+(CJ76-CI76)+(CK75-CJ75)+(CL74-CK74)+(CM73-CL73)+(CN72-CM72)+(CO71-CN71)+(CP70-CO70)</f>
        <v>4706.8250452450002</v>
      </c>
      <c r="CG82" s="21">
        <v>1.37E-2</v>
      </c>
      <c r="CH82" s="22">
        <f t="shared" si="70"/>
        <v>4580.4607149828744</v>
      </c>
      <c r="CI82" s="4"/>
      <c r="CJ82" s="4"/>
      <c r="CK82" s="4"/>
      <c r="CL82" s="4"/>
      <c r="CM82" s="4"/>
      <c r="CN82" s="4"/>
      <c r="CO82" s="4"/>
      <c r="CP82" s="4"/>
      <c r="CQ82" s="4"/>
      <c r="CR82" s="5"/>
      <c r="CT82" s="3"/>
      <c r="CU82" s="19">
        <v>2</v>
      </c>
      <c r="CV82" s="20">
        <f>(CX78-CW78)+(CY77-CX77)+(CZ76-CY76)+(DA75-CZ75)+(DB74-DA74)+(DC73-DB73)+(DD72-DC72)+(DE71-DD71)+(DF70-DE70)</f>
        <v>3155.8614300185618</v>
      </c>
      <c r="CW82" s="21">
        <v>1.37E-2</v>
      </c>
      <c r="CX82" s="22">
        <f t="shared" si="71"/>
        <v>3071.135885267915</v>
      </c>
      <c r="CY82" s="4"/>
      <c r="CZ82" s="4"/>
      <c r="DA82" s="4"/>
      <c r="DB82" s="4"/>
      <c r="DC82" s="4"/>
      <c r="DD82" s="4"/>
      <c r="DE82" s="4"/>
      <c r="DF82" s="4"/>
      <c r="DG82" s="4"/>
      <c r="DH82" s="5"/>
    </row>
    <row r="83" spans="2:112" x14ac:dyDescent="0.25">
      <c r="B83" s="3"/>
      <c r="G83" s="4"/>
      <c r="H83" s="4"/>
      <c r="I83" s="4"/>
      <c r="J83" s="4"/>
      <c r="K83" s="4"/>
      <c r="L83" s="4"/>
      <c r="M83" s="4"/>
      <c r="N83" s="4"/>
      <c r="O83" s="4"/>
      <c r="P83" s="5"/>
      <c r="Q83" s="51"/>
      <c r="R83" s="3"/>
      <c r="S83" s="19">
        <v>3</v>
      </c>
      <c r="T83" s="20">
        <f>(W78-V78)+(X77-W77)+(Y76-X76)+(Z75-Y75)+(AA74-Z74)+(AB73-AA73)+(AC72-AB72)+(AD71-AC71)</f>
        <v>2683.6453211089784</v>
      </c>
      <c r="U83" s="21">
        <v>1.4999999999999999E-2</v>
      </c>
      <c r="V83" s="22">
        <f t="shared" si="66"/>
        <v>2566.4156257501063</v>
      </c>
      <c r="W83" s="4"/>
      <c r="X83" s="4"/>
      <c r="Y83" s="4"/>
      <c r="Z83" s="4"/>
      <c r="AA83" s="4"/>
      <c r="AB83" s="4"/>
      <c r="AC83" s="4"/>
      <c r="AD83" s="4"/>
      <c r="AE83" s="4"/>
      <c r="AF83" s="5"/>
      <c r="AH83" s="3"/>
      <c r="AI83" s="19">
        <v>3</v>
      </c>
      <c r="AJ83" s="20">
        <f>(AM78-AL78)+(AN77-AM77)+(AO76-AN76)+(AP75-AO75)+(AQ74-AP74)+(AR73-AQ73)+(AS72-AR72)+(AT71-AS71)</f>
        <v>2902.6311315600228</v>
      </c>
      <c r="AK83" s="21">
        <v>1.4999999999999999E-2</v>
      </c>
      <c r="AL83" s="22">
        <f t="shared" si="67"/>
        <v>2775.835477672591</v>
      </c>
      <c r="AM83" s="4"/>
      <c r="AN83" s="4"/>
      <c r="AO83" s="4"/>
      <c r="AP83" s="4"/>
      <c r="AQ83" s="4"/>
      <c r="AR83" s="4"/>
      <c r="AS83" s="4"/>
      <c r="AT83" s="4"/>
      <c r="AU83" s="4"/>
      <c r="AV83" s="5"/>
      <c r="AX83" s="3"/>
      <c r="AY83" s="19">
        <v>3</v>
      </c>
      <c r="AZ83" s="20">
        <f>(BC78-BB78)+(BD77-BC77)+(BE76-BD76)+(BF75-BE75)+(BG74-BF74)+(BH73-BG73)+(BI72-BH72)+(BJ71-BI71)</f>
        <v>2552.8406243223494</v>
      </c>
      <c r="BA83" s="21">
        <v>1.4999999999999999E-2</v>
      </c>
      <c r="BB83" s="22">
        <f t="shared" si="68"/>
        <v>2441.324871351911</v>
      </c>
      <c r="BC83" s="4"/>
      <c r="BD83" s="4"/>
      <c r="BE83" s="4"/>
      <c r="BF83" s="4"/>
      <c r="BG83" s="4"/>
      <c r="BH83" s="4"/>
      <c r="BI83" s="4"/>
      <c r="BJ83" s="4"/>
      <c r="BK83" s="4"/>
      <c r="BL83" s="5"/>
      <c r="BN83" s="3"/>
      <c r="BO83" s="19">
        <v>3</v>
      </c>
      <c r="BP83" s="20">
        <f>(BS78-BR78)+(BT77-BS77)+(BU76-BT76)+(BV75-BU75)+(BW74-BV74)+(BX73-BW73)+(BY72-BX72)+(BZ71-BY71)</f>
        <v>2981.9375839352479</v>
      </c>
      <c r="BQ83" s="21">
        <v>1.4999999999999999E-2</v>
      </c>
      <c r="BR83" s="22">
        <f t="shared" si="69"/>
        <v>2851.6775857923321</v>
      </c>
      <c r="BS83" s="4"/>
      <c r="BT83" s="4"/>
      <c r="BU83" s="4"/>
      <c r="BV83" s="4"/>
      <c r="BW83" s="4"/>
      <c r="BX83" s="4"/>
      <c r="BY83" s="4"/>
      <c r="BZ83" s="4"/>
      <c r="CA83" s="4"/>
      <c r="CB83" s="5"/>
      <c r="CD83" s="3"/>
      <c r="CE83" s="19">
        <v>3</v>
      </c>
      <c r="CF83" s="20">
        <f>(CI78-CH78)+(CJ77-CI77)+(CK76-CJ76)+(CL75-CK75)+(CM74-CL74)+(CN73-CM73)+(CO72-CN72)+(CP71-CO71)</f>
        <v>3856.0080825522505</v>
      </c>
      <c r="CG83" s="21">
        <v>1.4999999999999999E-2</v>
      </c>
      <c r="CH83" s="22">
        <f t="shared" si="70"/>
        <v>3687.5660573474629</v>
      </c>
      <c r="CI83" s="4"/>
      <c r="CJ83" s="4"/>
      <c r="CK83" s="4"/>
      <c r="CL83" s="4"/>
      <c r="CM83" s="4"/>
      <c r="CN83" s="4"/>
      <c r="CO83" s="4"/>
      <c r="CP83" s="4"/>
      <c r="CQ83" s="4"/>
      <c r="CR83" s="5"/>
      <c r="CT83" s="3"/>
      <c r="CU83" s="19">
        <v>3</v>
      </c>
      <c r="CV83" s="20">
        <f>(CY78-CX78)+(CZ77-CY77)+(DA76-CZ76)+(DB75-DA75)+(DC74-DB74)+(DD73-DC73)+(DE72-DD72)+(DF71-DE71)</f>
        <v>2564.9559441368688</v>
      </c>
      <c r="CW83" s="21">
        <v>1.4999999999999999E-2</v>
      </c>
      <c r="CX83" s="22">
        <f t="shared" si="71"/>
        <v>2452.9109575751431</v>
      </c>
      <c r="CY83" s="4"/>
      <c r="CZ83" s="4"/>
      <c r="DA83" s="4"/>
      <c r="DB83" s="4"/>
      <c r="DC83" s="4"/>
      <c r="DD83" s="4"/>
      <c r="DE83" s="4"/>
      <c r="DF83" s="4"/>
      <c r="DG83" s="4"/>
      <c r="DH83" s="5"/>
    </row>
    <row r="84" spans="2:112" x14ac:dyDescent="0.25">
      <c r="B84" s="3"/>
      <c r="G84" s="4"/>
      <c r="H84" s="4"/>
      <c r="I84" s="4"/>
      <c r="J84" s="4"/>
      <c r="K84" s="4"/>
      <c r="L84" s="4"/>
      <c r="M84" s="4"/>
      <c r="N84" s="4"/>
      <c r="O84" s="4"/>
      <c r="P84" s="5"/>
      <c r="Q84" s="51"/>
      <c r="R84" s="3"/>
      <c r="S84" s="19">
        <v>4</v>
      </c>
      <c r="T84" s="20">
        <f>(X78-W78)+(Y77-X77)+(Z76-Y76)+(AA75-Z75)+(AB74-AA74)+(AC73-AB73)+(AD72-AC72)</f>
        <v>2007.7271731873125</v>
      </c>
      <c r="U84" s="21">
        <v>2.2499999999999999E-2</v>
      </c>
      <c r="V84" s="22">
        <f t="shared" si="66"/>
        <v>1836.7558434717578</v>
      </c>
      <c r="W84" s="4"/>
      <c r="X84" s="4"/>
      <c r="Y84" s="4"/>
      <c r="Z84" s="4"/>
      <c r="AA84" s="4"/>
      <c r="AB84" s="4"/>
      <c r="AC84" s="4"/>
      <c r="AD84" s="4"/>
      <c r="AE84" s="4"/>
      <c r="AF84" s="5"/>
      <c r="AH84" s="3"/>
      <c r="AI84" s="19">
        <v>4</v>
      </c>
      <c r="AJ84" s="20">
        <f>(AN78-AM78)+(AO77-AN77)+(AP76-AO76)+(AQ75-AP75)+(AR74-AQ74)+(AS73-AR73)+(AT72-AS72)</f>
        <v>2326.0070116602606</v>
      </c>
      <c r="AK84" s="21">
        <v>2.2499999999999999E-2</v>
      </c>
      <c r="AL84" s="22">
        <f t="shared" si="67"/>
        <v>2127.9320356265739</v>
      </c>
      <c r="AM84" s="4"/>
      <c r="AN84" s="4"/>
      <c r="AO84" s="4"/>
      <c r="AP84" s="4"/>
      <c r="AQ84" s="4"/>
      <c r="AR84" s="4"/>
      <c r="AS84" s="4"/>
      <c r="AT84" s="4"/>
      <c r="AU84" s="4"/>
      <c r="AV84" s="5"/>
      <c r="AX84" s="3"/>
      <c r="AY84" s="19">
        <v>4</v>
      </c>
      <c r="AZ84" s="20">
        <f>(BD78-BC78)+(BE77-BD77)+(BF76-BE76)+(BG75-BF75)+(BH74-BG74)+(BI73-BH73)+(BJ72-BI72)</f>
        <v>1889.9785224873572</v>
      </c>
      <c r="BA84" s="21">
        <v>2.2499999999999999E-2</v>
      </c>
      <c r="BB84" s="22">
        <f t="shared" si="68"/>
        <v>1729.034273966517</v>
      </c>
      <c r="BC84" s="4"/>
      <c r="BD84" s="4"/>
      <c r="BE84" s="4"/>
      <c r="BF84" s="4"/>
      <c r="BG84" s="4"/>
      <c r="BH84" s="4"/>
      <c r="BI84" s="4"/>
      <c r="BJ84" s="4"/>
      <c r="BK84" s="4"/>
      <c r="BL84" s="5"/>
      <c r="BN84" s="3"/>
      <c r="BO84" s="19">
        <v>4</v>
      </c>
      <c r="BP84" s="20">
        <f>(BT78-BS78)+(BU77-BT77)+(BV76-BU76)+(BW75-BV75)+(BX74-BW74)+(BY73-BX73)+(BZ72-BY72)</f>
        <v>2247.0797392578438</v>
      </c>
      <c r="BQ84" s="21">
        <v>2.2499999999999999E-2</v>
      </c>
      <c r="BR84" s="22">
        <f t="shared" si="69"/>
        <v>2055.7259457103414</v>
      </c>
      <c r="BS84" s="4"/>
      <c r="BT84" s="4"/>
      <c r="BU84" s="4"/>
      <c r="BV84" s="4"/>
      <c r="BW84" s="4"/>
      <c r="BX84" s="4"/>
      <c r="BY84" s="4"/>
      <c r="BZ84" s="4"/>
      <c r="CA84" s="4"/>
      <c r="CB84" s="5"/>
      <c r="CD84" s="3"/>
      <c r="CE84" s="19">
        <v>4</v>
      </c>
      <c r="CF84" s="20">
        <f>(CJ78-CI78)+(CK77-CJ77)+(CL76-CK76)+(CM75-CL75)+(CN74-CM74)+(CO73-CN73)+(CP72-CO72)</f>
        <v>3103.7050757292086</v>
      </c>
      <c r="CG84" s="21">
        <v>2.2499999999999999E-2</v>
      </c>
      <c r="CH84" s="22">
        <f t="shared" si="70"/>
        <v>2839.4039341553121</v>
      </c>
      <c r="CI84" s="4"/>
      <c r="CJ84" s="4"/>
      <c r="CK84" s="4"/>
      <c r="CL84" s="4"/>
      <c r="CM84" s="4"/>
      <c r="CN84" s="4"/>
      <c r="CO84" s="4"/>
      <c r="CP84" s="4"/>
      <c r="CQ84" s="4"/>
      <c r="CR84" s="5"/>
      <c r="CT84" s="3"/>
      <c r="CU84" s="19">
        <v>4</v>
      </c>
      <c r="CV84" s="20">
        <f>(CZ78-CY78)+(DA77-CZ77)+(DB76-DA76)+(DC75-DB75)+(DD74-DC74)+(DE73-DD73)+(DF72-DE72)</f>
        <v>1729.8800702477574</v>
      </c>
      <c r="CW84" s="21">
        <v>2.2499999999999999E-2</v>
      </c>
      <c r="CX84" s="22">
        <f t="shared" si="71"/>
        <v>1582.5692703499951</v>
      </c>
      <c r="CY84" s="4"/>
      <c r="CZ84" s="4"/>
      <c r="DA84" s="4"/>
      <c r="DB84" s="4"/>
      <c r="DC84" s="4"/>
      <c r="DD84" s="4"/>
      <c r="DE84" s="4"/>
      <c r="DF84" s="4"/>
      <c r="DG84" s="4"/>
      <c r="DH84" s="5"/>
    </row>
    <row r="85" spans="2:112" x14ac:dyDescent="0.25">
      <c r="B85" s="3"/>
      <c r="G85" s="4"/>
      <c r="H85" s="4"/>
      <c r="I85" s="4"/>
      <c r="J85" s="4"/>
      <c r="K85" s="4"/>
      <c r="L85" s="4"/>
      <c r="M85" s="4"/>
      <c r="N85" s="4"/>
      <c r="O85" s="4"/>
      <c r="P85" s="5"/>
      <c r="R85" s="3"/>
      <c r="S85" s="19">
        <v>5</v>
      </c>
      <c r="T85" s="20">
        <f>(Y78-X78)+(Z77-Y77)+(AA76-Z76)+(AB75-AA75)+(AC74-AB74)+(AD73-AC73)</f>
        <v>1557.9309089990311</v>
      </c>
      <c r="U85" s="21">
        <v>2.4900000000000002E-2</v>
      </c>
      <c r="V85" s="22">
        <f t="shared" si="66"/>
        <v>1377.6558098280216</v>
      </c>
      <c r="W85" s="4"/>
      <c r="X85" s="4"/>
      <c r="Y85" s="4"/>
      <c r="Z85" s="4"/>
      <c r="AA85" s="4"/>
      <c r="AB85" s="4"/>
      <c r="AC85" s="4"/>
      <c r="AD85" s="4"/>
      <c r="AE85" s="4"/>
      <c r="AF85" s="5"/>
      <c r="AH85" s="3"/>
      <c r="AI85" s="19">
        <v>5</v>
      </c>
      <c r="AJ85" s="20">
        <f>(AO78-AN78)+(AP77-AO77)+(AQ76-AP76)+(AR75-AQ75)+(AS74-AR74)+(AT73-AS73)</f>
        <v>1764.1048856989603</v>
      </c>
      <c r="AK85" s="21">
        <v>2.4900000000000002E-2</v>
      </c>
      <c r="AL85" s="22">
        <f t="shared" si="67"/>
        <v>1559.9724807377079</v>
      </c>
      <c r="AM85" s="4"/>
      <c r="AN85" s="4"/>
      <c r="AO85" s="4"/>
      <c r="AP85" s="4"/>
      <c r="AQ85" s="4"/>
      <c r="AR85" s="4"/>
      <c r="AS85" s="4"/>
      <c r="AT85" s="4"/>
      <c r="AU85" s="4"/>
      <c r="AV85" s="5"/>
      <c r="AX85" s="3"/>
      <c r="AY85" s="19">
        <v>5</v>
      </c>
      <c r="AZ85" s="20">
        <f>(BE78-BD78)+(BF77-BE77)+(BG76-BF76)+(BH75-BG75)+(BI74-BH74)+(BJ73-BI73)</f>
        <v>1447.2656528942307</v>
      </c>
      <c r="BA85" s="21">
        <v>2.4900000000000002E-2</v>
      </c>
      <c r="BB85" s="22">
        <f t="shared" si="68"/>
        <v>1279.7961216106289</v>
      </c>
      <c r="BC85" s="4"/>
      <c r="BD85" s="4"/>
      <c r="BE85" s="4"/>
      <c r="BF85" s="4"/>
      <c r="BG85" s="4"/>
      <c r="BH85" s="4"/>
      <c r="BI85" s="4"/>
      <c r="BJ85" s="4"/>
      <c r="BK85" s="4"/>
      <c r="BL85" s="5"/>
      <c r="BN85" s="3"/>
      <c r="BO85" s="19">
        <v>5</v>
      </c>
      <c r="BP85" s="20">
        <f>(BU78-BT78)+(BV77-BU77)+(BW76-BV76)+(BX75-BW75)+(BY74-BX74)+(BZ73-BY73)</f>
        <v>1777.8255293862535</v>
      </c>
      <c r="BQ85" s="21">
        <v>2.4900000000000002E-2</v>
      </c>
      <c r="BR85" s="22">
        <f t="shared" si="69"/>
        <v>1572.105447855309</v>
      </c>
      <c r="BS85" s="4"/>
      <c r="BT85" s="4"/>
      <c r="BU85" s="4"/>
      <c r="BV85" s="4"/>
      <c r="BW85" s="4"/>
      <c r="BX85" s="4"/>
      <c r="BY85" s="4"/>
      <c r="BZ85" s="4"/>
      <c r="CA85" s="4"/>
      <c r="CB85" s="5"/>
      <c r="CD85" s="3"/>
      <c r="CE85" s="19">
        <v>5</v>
      </c>
      <c r="CF85" s="20">
        <f>(CK78-CJ78)+(CL77-CK77)+(CM76-CL76)+(CN75-CM75)+(CO74-CN74)+(CP73-CO73)</f>
        <v>2477.1022720855763</v>
      </c>
      <c r="CG85" s="21">
        <v>2.4900000000000002E-2</v>
      </c>
      <c r="CH85" s="22">
        <f t="shared" si="70"/>
        <v>2190.4657754492305</v>
      </c>
      <c r="CI85" s="4"/>
      <c r="CJ85" s="4"/>
      <c r="CK85" s="4"/>
      <c r="CL85" s="4"/>
      <c r="CM85" s="4"/>
      <c r="CN85" s="4"/>
      <c r="CO85" s="4"/>
      <c r="CP85" s="4"/>
      <c r="CQ85" s="4"/>
      <c r="CR85" s="5"/>
      <c r="CT85" s="3"/>
      <c r="CU85" s="19">
        <v>5</v>
      </c>
      <c r="CV85" s="20">
        <f>(DA78-CZ78)+(DB77-DA77)+(DC76-DB76)+(DD75-DC75)+(DE74-DD74)+(DF73-DE73)</f>
        <v>1447.3315446912336</v>
      </c>
      <c r="CW85" s="21">
        <v>2.4900000000000002E-2</v>
      </c>
      <c r="CX85" s="22">
        <f t="shared" si="71"/>
        <v>1279.8543887753901</v>
      </c>
      <c r="CY85" s="4"/>
      <c r="CZ85" s="4"/>
      <c r="DA85" s="4"/>
      <c r="DB85" s="4"/>
      <c r="DC85" s="4"/>
      <c r="DD85" s="4"/>
      <c r="DE85" s="4"/>
      <c r="DF85" s="4"/>
      <c r="DG85" s="4"/>
      <c r="DH85" s="5"/>
    </row>
    <row r="86" spans="2:112" x14ac:dyDescent="0.25">
      <c r="B86" s="3"/>
      <c r="G86" s="4"/>
      <c r="H86" s="4"/>
      <c r="I86" s="4"/>
      <c r="J86" s="4"/>
      <c r="K86" s="4"/>
      <c r="L86" s="4"/>
      <c r="M86" s="4"/>
      <c r="N86" s="4"/>
      <c r="O86" s="4"/>
      <c r="P86" s="5"/>
      <c r="R86" s="3"/>
      <c r="S86" s="19">
        <v>6</v>
      </c>
      <c r="T86" s="20">
        <f>(Z78-Y78)+(AA77-Z77)+(AB76-AA76)+(AC75-AB75)+(AD74-AC74)</f>
        <v>1179.5358281398499</v>
      </c>
      <c r="U86" s="21">
        <v>3.15E-2</v>
      </c>
      <c r="V86" s="22">
        <f t="shared" si="66"/>
        <v>979.25487703641272</v>
      </c>
      <c r="W86" s="4"/>
      <c r="X86" s="4"/>
      <c r="Y86" s="4"/>
      <c r="Z86" s="4"/>
      <c r="AA86" s="4"/>
      <c r="AB86" s="4"/>
      <c r="AC86" s="4"/>
      <c r="AD86" s="4"/>
      <c r="AE86" s="4"/>
      <c r="AF86" s="5"/>
      <c r="AH86" s="3"/>
      <c r="AI86" s="19">
        <v>6</v>
      </c>
      <c r="AJ86" s="20">
        <f>(AP78-AO78)+(AQ77-AP77)+(AR76-AQ76)+(AS75-AR75)+(AT74-AS74)</f>
        <v>1220.0066240494652</v>
      </c>
      <c r="AK86" s="21">
        <v>3.15E-2</v>
      </c>
      <c r="AL86" s="22">
        <f t="shared" si="67"/>
        <v>1012.8538770214622</v>
      </c>
      <c r="AM86" s="4"/>
      <c r="AN86" s="4"/>
      <c r="AO86" s="4"/>
      <c r="AP86" s="4"/>
      <c r="AQ86" s="4"/>
      <c r="AR86" s="4"/>
      <c r="AS86" s="4"/>
      <c r="AT86" s="4"/>
      <c r="AU86" s="4"/>
      <c r="AV86" s="5"/>
      <c r="AX86" s="3"/>
      <c r="AY86" s="19">
        <v>6</v>
      </c>
      <c r="AZ86" s="20">
        <f>(BF78-BE78)+(BG77-BF77)+(BH76-BG76)+(BI75-BH75)+(BJ74-BI74)</f>
        <v>958.89928907480294</v>
      </c>
      <c r="BA86" s="21">
        <v>3.15E-2</v>
      </c>
      <c r="BB86" s="22">
        <f t="shared" si="68"/>
        <v>796.08163059708079</v>
      </c>
      <c r="BC86" s="4"/>
      <c r="BD86" s="4"/>
      <c r="BE86" s="4"/>
      <c r="BF86" s="4"/>
      <c r="BG86" s="4"/>
      <c r="BH86" s="4"/>
      <c r="BI86" s="4"/>
      <c r="BJ86" s="4"/>
      <c r="BK86" s="4"/>
      <c r="BL86" s="5"/>
      <c r="BN86" s="3"/>
      <c r="BO86" s="19">
        <v>6</v>
      </c>
      <c r="BP86" s="20">
        <f>(BV78-BU78)+(BW77-BV77)+(BX76-BW76)+(BY75-BX75)+(BZ74-BY74)</f>
        <v>1447.1802515001277</v>
      </c>
      <c r="BQ86" s="21">
        <v>3.15E-2</v>
      </c>
      <c r="BR86" s="22">
        <f t="shared" si="69"/>
        <v>1201.4542376954905</v>
      </c>
      <c r="BS86" s="4"/>
      <c r="BT86" s="4"/>
      <c r="BU86" s="4"/>
      <c r="BV86" s="4"/>
      <c r="BW86" s="4"/>
      <c r="BX86" s="4"/>
      <c r="BY86" s="4"/>
      <c r="BZ86" s="4"/>
      <c r="CA86" s="4"/>
      <c r="CB86" s="5"/>
      <c r="CD86" s="3"/>
      <c r="CE86" s="19">
        <v>6</v>
      </c>
      <c r="CF86" s="20">
        <f>(CL78-CK78)+(CM77-CL77)+(CN76-CM76)+(CO75-CN75)+(CP74-CO74)</f>
        <v>2031.5493697692873</v>
      </c>
      <c r="CG86" s="21">
        <v>3.15E-2</v>
      </c>
      <c r="CH86" s="22">
        <f t="shared" si="70"/>
        <v>1686.5995765674652</v>
      </c>
      <c r="CI86" s="4"/>
      <c r="CJ86" s="4"/>
      <c r="CK86" s="4"/>
      <c r="CL86" s="4"/>
      <c r="CM86" s="4"/>
      <c r="CN86" s="4"/>
      <c r="CO86" s="4"/>
      <c r="CP86" s="4"/>
      <c r="CQ86" s="4"/>
      <c r="CR86" s="5"/>
      <c r="CT86" s="3"/>
      <c r="CU86" s="19">
        <v>6</v>
      </c>
      <c r="CV86" s="20">
        <f>(DB78-DA78)+(DC77-DB77)+(DD76-DC76)+(DE75-DD75)+(DF74-DE74)</f>
        <v>1124.3692988376174</v>
      </c>
      <c r="CW86" s="21">
        <v>3.15E-2</v>
      </c>
      <c r="CX86" s="22">
        <f t="shared" si="71"/>
        <v>933.45542645628313</v>
      </c>
      <c r="CY86" s="4"/>
      <c r="CZ86" s="4"/>
      <c r="DA86" s="4"/>
      <c r="DB86" s="4"/>
      <c r="DC86" s="4"/>
      <c r="DD86" s="4"/>
      <c r="DE86" s="4"/>
      <c r="DF86" s="4"/>
      <c r="DG86" s="4"/>
      <c r="DH86" s="5"/>
    </row>
    <row r="87" spans="2:112" x14ac:dyDescent="0.25">
      <c r="B87" s="3"/>
      <c r="G87" s="4"/>
      <c r="H87" s="4"/>
      <c r="I87" s="4"/>
      <c r="J87" s="4"/>
      <c r="K87" s="4"/>
      <c r="L87" s="4"/>
      <c r="M87" s="4"/>
      <c r="N87" s="4"/>
      <c r="O87" s="4"/>
      <c r="P87" s="5"/>
      <c r="R87" s="3"/>
      <c r="S87" s="19">
        <v>7</v>
      </c>
      <c r="T87" s="20">
        <f>(AA78-Z78)+(AB77-AA77)+(AC76-AB76)+(AD75-AC75)</f>
        <v>599.10881487756842</v>
      </c>
      <c r="U87" s="21">
        <v>3.6699999999999997E-2</v>
      </c>
      <c r="V87" s="22">
        <f t="shared" si="66"/>
        <v>465.51536471829894</v>
      </c>
      <c r="W87" s="4"/>
      <c r="X87" s="4"/>
      <c r="Y87" s="4"/>
      <c r="Z87" s="4"/>
      <c r="AA87" s="4"/>
      <c r="AB87" s="4"/>
      <c r="AC87" s="4"/>
      <c r="AD87" s="4"/>
      <c r="AE87" s="4"/>
      <c r="AF87" s="5"/>
      <c r="AH87" s="3"/>
      <c r="AI87" s="19">
        <v>7</v>
      </c>
      <c r="AJ87" s="20">
        <f>(AQ78-AP78)+(AR77-AQ77)+(AS76-AR76)+(AT75-AS75)</f>
        <v>996.35964749293726</v>
      </c>
      <c r="AK87" s="21">
        <v>3.6699999999999997E-2</v>
      </c>
      <c r="AL87" s="22">
        <f t="shared" si="67"/>
        <v>774.18444391951584</v>
      </c>
      <c r="AM87" s="4"/>
      <c r="AN87" s="4"/>
      <c r="AO87" s="4"/>
      <c r="AP87" s="4"/>
      <c r="AQ87" s="4"/>
      <c r="AR87" s="4"/>
      <c r="AS87" s="4"/>
      <c r="AT87" s="4"/>
      <c r="AU87" s="4"/>
      <c r="AV87" s="5"/>
      <c r="AX87" s="3"/>
      <c r="AY87" s="19">
        <v>7</v>
      </c>
      <c r="AZ87" s="20">
        <f>(BG78-BF78)+(BH77-BG77)+(BI76-BH76)+(BJ75-BI75)</f>
        <v>772.94367265409505</v>
      </c>
      <c r="BA87" s="21">
        <v>3.6699999999999997E-2</v>
      </c>
      <c r="BB87" s="22">
        <f t="shared" si="68"/>
        <v>600.58731693975062</v>
      </c>
      <c r="BC87" s="4"/>
      <c r="BD87" s="4"/>
      <c r="BE87" s="4"/>
      <c r="BF87" s="4"/>
      <c r="BG87" s="4"/>
      <c r="BH87" s="4"/>
      <c r="BI87" s="4"/>
      <c r="BJ87" s="4"/>
      <c r="BK87" s="4"/>
      <c r="BL87" s="5"/>
      <c r="BN87" s="3"/>
      <c r="BO87" s="19">
        <v>7</v>
      </c>
      <c r="BP87" s="20">
        <f>(BW78-BV78)+(BX77-BW77)+(BY76-BX76)+(BZ75-BY75)</f>
        <v>1095.4611155440953</v>
      </c>
      <c r="BQ87" s="21">
        <v>3.6699999999999997E-2</v>
      </c>
      <c r="BR87" s="22">
        <f t="shared" si="69"/>
        <v>851.18757740434251</v>
      </c>
      <c r="BS87" s="4"/>
      <c r="BT87" s="4"/>
      <c r="BU87" s="4"/>
      <c r="BV87" s="4"/>
      <c r="BW87" s="4"/>
      <c r="BX87" s="4"/>
      <c r="BY87" s="4"/>
      <c r="BZ87" s="4"/>
      <c r="CA87" s="4"/>
      <c r="CB87" s="5"/>
      <c r="CD87" s="3"/>
      <c r="CE87" s="19">
        <v>7</v>
      </c>
      <c r="CF87" s="20">
        <f>(CM78-CL78)+(CN77-CM77)+(CO76-CN76)+(CP75-CO75)</f>
        <v>1488.1045818697021</v>
      </c>
      <c r="CG87" s="21">
        <v>3.6699999999999997E-2</v>
      </c>
      <c r="CH87" s="22">
        <f t="shared" si="70"/>
        <v>1156.2766728939064</v>
      </c>
      <c r="CI87" s="4"/>
      <c r="CJ87" s="4"/>
      <c r="CK87" s="4"/>
      <c r="CL87" s="4"/>
      <c r="CM87" s="4"/>
      <c r="CN87" s="4"/>
      <c r="CO87" s="4"/>
      <c r="CP87" s="4"/>
      <c r="CQ87" s="4"/>
      <c r="CR87" s="5"/>
      <c r="CT87" s="3"/>
      <c r="CU87" s="19">
        <v>7</v>
      </c>
      <c r="CV87" s="20">
        <f>(DC78-DB78)+(DD77-DC77)+(DE76-DD76)+(DF75-DE75)</f>
        <v>877.83639221304838</v>
      </c>
      <c r="CW87" s="21">
        <v>3.6699999999999997E-2</v>
      </c>
      <c r="CX87" s="22">
        <f t="shared" si="71"/>
        <v>682.09032839478812</v>
      </c>
      <c r="CY87" s="4"/>
      <c r="CZ87" s="4"/>
      <c r="DA87" s="4"/>
      <c r="DB87" s="4"/>
      <c r="DC87" s="4"/>
      <c r="DD87" s="4"/>
      <c r="DE87" s="4"/>
      <c r="DF87" s="4"/>
      <c r="DG87" s="4"/>
      <c r="DH87" s="5"/>
    </row>
    <row r="88" spans="2:112" x14ac:dyDescent="0.25">
      <c r="B88" s="3"/>
      <c r="G88" s="4"/>
      <c r="H88" s="4"/>
      <c r="I88" s="4"/>
      <c r="J88" s="4"/>
      <c r="K88" s="4"/>
      <c r="L88" s="4"/>
      <c r="M88" s="4"/>
      <c r="N88" s="4"/>
      <c r="O88" s="4"/>
      <c r="P88" s="5"/>
      <c r="R88" s="3"/>
      <c r="S88" s="19">
        <v>8</v>
      </c>
      <c r="T88" s="20">
        <f>(AB78-AA78)+(AC77-AB77)+(AD76-AC76)</f>
        <v>547.73148477319955</v>
      </c>
      <c r="U88" s="21">
        <v>3.9E-2</v>
      </c>
      <c r="V88" s="22">
        <f t="shared" si="66"/>
        <v>403.31402571007334</v>
      </c>
      <c r="W88" s="4"/>
      <c r="X88" s="4"/>
      <c r="Y88" s="4"/>
      <c r="Z88" s="4"/>
      <c r="AA88" s="4"/>
      <c r="AB88" s="4"/>
      <c r="AC88" s="4"/>
      <c r="AD88" s="4"/>
      <c r="AE88" s="4"/>
      <c r="AF88" s="5"/>
      <c r="AH88" s="3"/>
      <c r="AI88" s="19">
        <v>8</v>
      </c>
      <c r="AJ88" s="20">
        <f>(AR78-AQ78)+(AS77-AR77)+(AT76-AS76)</f>
        <v>734.1524257971937</v>
      </c>
      <c r="AK88" s="21">
        <v>3.9E-2</v>
      </c>
      <c r="AL88" s="22">
        <f t="shared" si="67"/>
        <v>540.58234475180188</v>
      </c>
      <c r="AM88" s="4"/>
      <c r="AN88" s="4"/>
      <c r="AO88" s="4"/>
      <c r="AP88" s="4"/>
      <c r="AQ88" s="4"/>
      <c r="AR88" s="4"/>
      <c r="AS88" s="4"/>
      <c r="AT88" s="4"/>
      <c r="AU88" s="4"/>
      <c r="AV88" s="5"/>
      <c r="AX88" s="3"/>
      <c r="AY88" s="19">
        <v>8</v>
      </c>
      <c r="AZ88" s="20">
        <f>(BH78-BG78)+(BI77-BH77)+(BJ76-BI76)</f>
        <v>509.67417045840466</v>
      </c>
      <c r="BA88" s="21">
        <v>3.9E-2</v>
      </c>
      <c r="BB88" s="22">
        <f t="shared" si="68"/>
        <v>375.29108185763232</v>
      </c>
      <c r="BC88" s="4"/>
      <c r="BD88" s="4"/>
      <c r="BE88" s="4"/>
      <c r="BF88" s="4"/>
      <c r="BG88" s="4"/>
      <c r="BH88" s="4"/>
      <c r="BI88" s="4"/>
      <c r="BJ88" s="4"/>
      <c r="BK88" s="4"/>
      <c r="BL88" s="5"/>
      <c r="BN88" s="3"/>
      <c r="BO88" s="19">
        <v>8</v>
      </c>
      <c r="BP88" s="20">
        <f>(BX78-BW78)+(BY77-BX77)+(BZ76-BY76)</f>
        <v>835.90370424887396</v>
      </c>
      <c r="BQ88" s="21">
        <v>3.9E-2</v>
      </c>
      <c r="BR88" s="22">
        <f t="shared" si="69"/>
        <v>615.50540262656773</v>
      </c>
      <c r="BS88" s="4"/>
      <c r="BT88" s="4"/>
      <c r="BU88" s="4"/>
      <c r="BV88" s="4"/>
      <c r="BW88" s="4"/>
      <c r="BX88" s="4"/>
      <c r="BY88" s="4"/>
      <c r="BZ88" s="4"/>
      <c r="CA88" s="4"/>
      <c r="CB88" s="5"/>
      <c r="CD88" s="3"/>
      <c r="CE88" s="19">
        <v>8</v>
      </c>
      <c r="CF88" s="20">
        <f>(CN78-CM78)+(CO77-CN77)+(CP76-CO76)</f>
        <v>1156.6509750729865</v>
      </c>
      <c r="CG88" s="21">
        <v>3.9E-2</v>
      </c>
      <c r="CH88" s="22">
        <f t="shared" si="70"/>
        <v>851.68293966400336</v>
      </c>
      <c r="CI88" s="4"/>
      <c r="CJ88" s="4"/>
      <c r="CK88" s="4"/>
      <c r="CL88" s="4"/>
      <c r="CM88" s="4"/>
      <c r="CN88" s="4"/>
      <c r="CO88" s="4"/>
      <c r="CP88" s="4"/>
      <c r="CQ88" s="4"/>
      <c r="CR88" s="5"/>
      <c r="CT88" s="3"/>
      <c r="CU88" s="19">
        <v>8</v>
      </c>
      <c r="CV88" s="20">
        <f>(DD78-DC78)+(DE77-DD77)+(DF76-DE76)</f>
        <v>691.52462964135339</v>
      </c>
      <c r="CW88" s="21">
        <v>3.9E-2</v>
      </c>
      <c r="CX88" s="22">
        <f t="shared" si="71"/>
        <v>509.19399379388824</v>
      </c>
      <c r="CY88" s="4"/>
      <c r="CZ88" s="4"/>
      <c r="DA88" s="4"/>
      <c r="DB88" s="4"/>
      <c r="DC88" s="4"/>
      <c r="DD88" s="4"/>
      <c r="DE88" s="4"/>
      <c r="DF88" s="4"/>
      <c r="DG88" s="4"/>
      <c r="DH88" s="5"/>
    </row>
    <row r="89" spans="2:112" x14ac:dyDescent="0.25">
      <c r="B89" s="3"/>
      <c r="G89" s="4"/>
      <c r="H89" s="4"/>
      <c r="I89" s="4"/>
      <c r="J89" s="4"/>
      <c r="K89" s="4"/>
      <c r="L89" s="4"/>
      <c r="M89" s="4"/>
      <c r="N89" s="4"/>
      <c r="O89" s="4"/>
      <c r="P89" s="5"/>
      <c r="R89" s="3"/>
      <c r="S89" s="19">
        <v>9</v>
      </c>
      <c r="T89" s="20">
        <f>(AC78-AB78)+(AD77-AC77)</f>
        <v>767.48166390164079</v>
      </c>
      <c r="U89" s="21">
        <v>3.95E-2</v>
      </c>
      <c r="V89" s="22">
        <f t="shared" si="66"/>
        <v>541.56122935547262</v>
      </c>
      <c r="W89" s="4"/>
      <c r="X89" s="4"/>
      <c r="Y89" s="4"/>
      <c r="Z89" s="4"/>
      <c r="AA89" s="4"/>
      <c r="AB89" s="4"/>
      <c r="AC89" s="4"/>
      <c r="AD89" s="4"/>
      <c r="AE89" s="4"/>
      <c r="AF89" s="5"/>
      <c r="AH89" s="3"/>
      <c r="AI89" s="19">
        <v>9</v>
      </c>
      <c r="AJ89" s="20">
        <f>(AS78-AR78)+(AT77-AS77)</f>
        <v>428.21386565605007</v>
      </c>
      <c r="AK89" s="21">
        <v>3.95E-2</v>
      </c>
      <c r="AL89" s="22">
        <f t="shared" si="67"/>
        <v>302.16230356933988</v>
      </c>
      <c r="AM89" s="4"/>
      <c r="AN89" s="4"/>
      <c r="AO89" s="4"/>
      <c r="AP89" s="4"/>
      <c r="AQ89" s="4"/>
      <c r="AR89" s="4"/>
      <c r="AS89" s="4"/>
      <c r="AT89" s="4"/>
      <c r="AU89" s="4"/>
      <c r="AV89" s="5"/>
      <c r="AX89" s="3"/>
      <c r="AY89" s="19">
        <v>9</v>
      </c>
      <c r="AZ89" s="20">
        <f>(BI78-BH78)+(BJ77-BI77)</f>
        <v>268.62578879456714</v>
      </c>
      <c r="BA89" s="21">
        <v>3.95E-2</v>
      </c>
      <c r="BB89" s="22">
        <f t="shared" si="68"/>
        <v>189.55151537641615</v>
      </c>
      <c r="BC89" s="4"/>
      <c r="BD89" s="4"/>
      <c r="BE89" s="4"/>
      <c r="BF89" s="4"/>
      <c r="BG89" s="4"/>
      <c r="BH89" s="4"/>
      <c r="BI89" s="4"/>
      <c r="BJ89" s="4"/>
      <c r="BK89" s="4"/>
      <c r="BL89" s="5"/>
      <c r="BN89" s="3"/>
      <c r="BO89" s="19">
        <v>9</v>
      </c>
      <c r="BP89" s="20">
        <f>(BY78-BX78)+(BZ77-BY77)</f>
        <v>427.54800294984625</v>
      </c>
      <c r="BQ89" s="21">
        <v>3.95E-2</v>
      </c>
      <c r="BR89" s="22">
        <f t="shared" si="69"/>
        <v>301.69244814123687</v>
      </c>
      <c r="BS89" s="4"/>
      <c r="BT89" s="4"/>
      <c r="BU89" s="4"/>
      <c r="BV89" s="4"/>
      <c r="BW89" s="4"/>
      <c r="BX89" s="4"/>
      <c r="BY89" s="4"/>
      <c r="BZ89" s="4"/>
      <c r="CA89" s="4"/>
      <c r="CB89" s="5"/>
      <c r="CD89" s="3"/>
      <c r="CE89" s="19">
        <v>9</v>
      </c>
      <c r="CF89" s="20">
        <f>(CO78-CN78)+(CP77-CO77)</f>
        <v>590.89159630732047</v>
      </c>
      <c r="CG89" s="21">
        <v>3.95E-2</v>
      </c>
      <c r="CH89" s="22">
        <f t="shared" si="70"/>
        <v>416.9532568181607</v>
      </c>
      <c r="CI89" s="4"/>
      <c r="CJ89" s="4"/>
      <c r="CK89" s="4"/>
      <c r="CL89" s="4"/>
      <c r="CM89" s="4"/>
      <c r="CN89" s="4"/>
      <c r="CO89" s="4"/>
      <c r="CP89" s="4"/>
      <c r="CQ89" s="4"/>
      <c r="CR89" s="5"/>
      <c r="CT89" s="3"/>
      <c r="CU89" s="19">
        <v>9</v>
      </c>
      <c r="CV89" s="20">
        <f>(DE78-DD78)+(DF77-DE77)</f>
        <v>352.09088243135147</v>
      </c>
      <c r="CW89" s="21">
        <v>3.95E-2</v>
      </c>
      <c r="CX89" s="22">
        <f t="shared" si="71"/>
        <v>248.44733119098069</v>
      </c>
      <c r="CY89" s="4"/>
      <c r="CZ89" s="4"/>
      <c r="DA89" s="4"/>
      <c r="DB89" s="4"/>
      <c r="DC89" s="4"/>
      <c r="DD89" s="4"/>
      <c r="DE89" s="4"/>
      <c r="DF89" s="4"/>
      <c r="DG89" s="4"/>
      <c r="DH89" s="5"/>
    </row>
    <row r="90" spans="2:112" ht="15.75" thickBot="1" x14ac:dyDescent="0.3">
      <c r="B90" s="3"/>
      <c r="G90" s="4"/>
      <c r="H90" s="4"/>
      <c r="I90" s="4"/>
      <c r="J90" s="4"/>
      <c r="K90" s="4"/>
      <c r="L90" s="4"/>
      <c r="M90" s="4"/>
      <c r="N90" s="4"/>
      <c r="O90" s="4"/>
      <c r="P90" s="5"/>
      <c r="R90" s="3"/>
      <c r="S90" s="23">
        <v>10</v>
      </c>
      <c r="T90" s="24">
        <f>AD78-AC78</f>
        <v>-280.63824033825631</v>
      </c>
      <c r="U90" s="25">
        <v>4.0500000000000001E-2</v>
      </c>
      <c r="V90" s="26">
        <f t="shared" si="66"/>
        <v>-188.68005887914651</v>
      </c>
      <c r="W90" s="4"/>
      <c r="X90" s="4"/>
      <c r="Y90" s="4"/>
      <c r="Z90" s="4"/>
      <c r="AA90" s="4"/>
      <c r="AB90" s="4"/>
      <c r="AC90" s="4"/>
      <c r="AD90" s="4"/>
      <c r="AE90" s="4"/>
      <c r="AF90" s="5"/>
      <c r="AH90" s="3"/>
      <c r="AI90" s="23">
        <v>10</v>
      </c>
      <c r="AJ90" s="24">
        <f>AT78-AS78</f>
        <v>191.59917355371908</v>
      </c>
      <c r="AK90" s="25">
        <v>4.0500000000000001E-2</v>
      </c>
      <c r="AL90" s="26">
        <f t="shared" si="67"/>
        <v>128.81688291566539</v>
      </c>
      <c r="AM90" s="4"/>
      <c r="AN90" s="4"/>
      <c r="AO90" s="4"/>
      <c r="AP90" s="4"/>
      <c r="AQ90" s="4"/>
      <c r="AR90" s="4"/>
      <c r="AS90" s="4"/>
      <c r="AT90" s="4"/>
      <c r="AU90" s="4"/>
      <c r="AV90" s="5"/>
      <c r="AX90" s="3"/>
      <c r="AY90" s="23">
        <v>10</v>
      </c>
      <c r="AZ90" s="24">
        <f>BJ78-BI78</f>
        <v>76.522105263157755</v>
      </c>
      <c r="BA90" s="25">
        <v>4.0500000000000001E-2</v>
      </c>
      <c r="BB90" s="26">
        <f t="shared" si="68"/>
        <v>51.447711862810777</v>
      </c>
      <c r="BC90" s="4"/>
      <c r="BD90" s="4"/>
      <c r="BE90" s="4"/>
      <c r="BF90" s="4"/>
      <c r="BG90" s="4"/>
      <c r="BH90" s="4"/>
      <c r="BI90" s="4"/>
      <c r="BJ90" s="4"/>
      <c r="BK90" s="4"/>
      <c r="BL90" s="5"/>
      <c r="BN90" s="3"/>
      <c r="BO90" s="23">
        <v>10</v>
      </c>
      <c r="BP90" s="24">
        <f>BZ78-BY78</f>
        <v>248.21055375042897</v>
      </c>
      <c r="BQ90" s="25">
        <v>4.0500000000000001E-2</v>
      </c>
      <c r="BR90" s="26">
        <f t="shared" si="69"/>
        <v>166.8781198157775</v>
      </c>
      <c r="BS90" s="4"/>
      <c r="BT90" s="4"/>
      <c r="BU90" s="4"/>
      <c r="BV90" s="4"/>
      <c r="BW90" s="4"/>
      <c r="BX90" s="4"/>
      <c r="BY90" s="4"/>
      <c r="BZ90" s="4"/>
      <c r="CA90" s="4"/>
      <c r="CB90" s="5"/>
      <c r="CD90" s="3"/>
      <c r="CE90" s="23">
        <v>10</v>
      </c>
      <c r="CF90" s="24">
        <f>CP78-CO78</f>
        <v>374.39912209134673</v>
      </c>
      <c r="CG90" s="25">
        <v>4.0500000000000001E-2</v>
      </c>
      <c r="CH90" s="26">
        <f t="shared" si="70"/>
        <v>251.71782831645081</v>
      </c>
      <c r="CI90" s="4"/>
      <c r="CJ90" s="4"/>
      <c r="CK90" s="4"/>
      <c r="CL90" s="4"/>
      <c r="CM90" s="4"/>
      <c r="CN90" s="4"/>
      <c r="CO90" s="4"/>
      <c r="CP90" s="4"/>
      <c r="CQ90" s="4"/>
      <c r="CR90" s="5"/>
      <c r="CT90" s="3"/>
      <c r="CU90" s="23">
        <v>10</v>
      </c>
      <c r="CV90" s="24">
        <f>DF78-DE78</f>
        <v>191.59917355371908</v>
      </c>
      <c r="CW90" s="25">
        <v>4.0500000000000001E-2</v>
      </c>
      <c r="CX90" s="26">
        <f t="shared" si="71"/>
        <v>128.81688291566539</v>
      </c>
      <c r="CY90" s="4"/>
      <c r="CZ90" s="4"/>
      <c r="DA90" s="4"/>
      <c r="DB90" s="4"/>
      <c r="DC90" s="4"/>
      <c r="DD90" s="4"/>
      <c r="DE90" s="4"/>
      <c r="DF90" s="4"/>
      <c r="DG90" s="4"/>
      <c r="DH90" s="5"/>
    </row>
    <row r="91" spans="2:112" ht="15.75" thickBot="1" x14ac:dyDescent="0.3">
      <c r="B91" s="3"/>
      <c r="G91" s="4"/>
      <c r="H91" s="4"/>
      <c r="I91" s="4"/>
      <c r="J91" s="4"/>
      <c r="K91" s="4"/>
      <c r="L91" s="4"/>
      <c r="M91" s="4"/>
      <c r="N91" s="4"/>
      <c r="O91" s="4"/>
      <c r="P91" s="5"/>
      <c r="R91" s="3"/>
      <c r="S91" s="27" t="s">
        <v>14</v>
      </c>
      <c r="T91" s="175">
        <f>SUM(T81:T90)</f>
        <v>16830.722170638208</v>
      </c>
      <c r="U91" s="176"/>
      <c r="V91" s="26">
        <f>SUM(V81:V90)</f>
        <v>15603.944602718522</v>
      </c>
      <c r="W91" s="4"/>
      <c r="X91" s="4"/>
      <c r="Y91" s="4"/>
      <c r="Z91" s="4"/>
      <c r="AA91" s="4"/>
      <c r="AB91" s="4"/>
      <c r="AC91" s="4"/>
      <c r="AD91" s="4"/>
      <c r="AE91" s="4"/>
      <c r="AF91" s="5"/>
      <c r="AH91" s="3"/>
      <c r="AI91" s="27" t="s">
        <v>14</v>
      </c>
      <c r="AJ91" s="175">
        <f>SUM(AJ81:AJ90)</f>
        <v>18359.965475656092</v>
      </c>
      <c r="AK91" s="176"/>
      <c r="AL91" s="26">
        <f>SUM(AL81:AL90)</f>
        <v>16870.384086431823</v>
      </c>
      <c r="AM91" s="4"/>
      <c r="AN91" s="4"/>
      <c r="AO91" s="4"/>
      <c r="AP91" s="4"/>
      <c r="AQ91" s="4"/>
      <c r="AR91" s="4"/>
      <c r="AS91" s="4"/>
      <c r="AT91" s="4"/>
      <c r="AU91" s="4"/>
      <c r="AV91" s="5"/>
      <c r="AX91" s="3"/>
      <c r="AY91" s="27" t="s">
        <v>14</v>
      </c>
      <c r="AZ91" s="175">
        <f>SUM(AZ81:AZ90)</f>
        <v>15470.71465221313</v>
      </c>
      <c r="BA91" s="176"/>
      <c r="BB91" s="26">
        <f>SUM(BB81:BB90)</f>
        <v>14325.35807090052</v>
      </c>
      <c r="BC91" s="4"/>
      <c r="BD91" s="4"/>
      <c r="BE91" s="4"/>
      <c r="BF91" s="4"/>
      <c r="BG91" s="4"/>
      <c r="BH91" s="4"/>
      <c r="BI91" s="4"/>
      <c r="BJ91" s="4"/>
      <c r="BK91" s="4"/>
      <c r="BL91" s="5"/>
      <c r="BN91" s="3"/>
      <c r="BO91" s="27" t="s">
        <v>14</v>
      </c>
      <c r="BP91" s="175">
        <f>SUM(BP81:BP90)</f>
        <v>19156.393626576613</v>
      </c>
      <c r="BQ91" s="176"/>
      <c r="BR91" s="26">
        <f>SUM(BR81:BR90)</f>
        <v>17557.531119728395</v>
      </c>
      <c r="BS91" s="4"/>
      <c r="BT91" s="4"/>
      <c r="BU91" s="4"/>
      <c r="BV91" s="4"/>
      <c r="BW91" s="4"/>
      <c r="BX91" s="4"/>
      <c r="BY91" s="4"/>
      <c r="BZ91" s="4"/>
      <c r="CA91" s="4"/>
      <c r="CB91" s="5"/>
      <c r="CD91" s="3"/>
      <c r="CE91" s="27" t="s">
        <v>14</v>
      </c>
      <c r="CF91" s="175">
        <f>SUM(CF81:CF90)</f>
        <v>24951.635814913563</v>
      </c>
      <c r="CG91" s="176"/>
      <c r="CH91" s="26">
        <f>SUM(CH81:CH90)</f>
        <v>22763.743738111792</v>
      </c>
      <c r="CI91" s="4"/>
      <c r="CJ91" s="4"/>
      <c r="CK91" s="4"/>
      <c r="CL91" s="4"/>
      <c r="CM91" s="4"/>
      <c r="CN91" s="4"/>
      <c r="CO91" s="4"/>
      <c r="CP91" s="4"/>
      <c r="CQ91" s="4"/>
      <c r="CR91" s="5"/>
      <c r="CT91" s="3"/>
      <c r="CU91" s="27" t="s">
        <v>14</v>
      </c>
      <c r="CV91" s="175">
        <f>SUM(CV81:CV90)</f>
        <v>16106.575390596558</v>
      </c>
      <c r="CW91" s="176"/>
      <c r="CX91" s="26">
        <f>SUM(CX81:CX90)</f>
        <v>14810.574242325034</v>
      </c>
      <c r="CY91" s="4"/>
      <c r="CZ91" s="4"/>
      <c r="DA91" s="4"/>
      <c r="DB91" s="4"/>
      <c r="DC91" s="4"/>
      <c r="DD91" s="4"/>
      <c r="DE91" s="4"/>
      <c r="DF91" s="4"/>
      <c r="DG91" s="4"/>
      <c r="DH91" s="5"/>
    </row>
    <row r="92" spans="2:112" x14ac:dyDescent="0.25">
      <c r="B92" s="3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5"/>
      <c r="R92" s="3"/>
      <c r="S92" s="4"/>
      <c r="T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5"/>
      <c r="AH92" s="3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5"/>
      <c r="AX92" s="3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5"/>
      <c r="BN92" s="3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5"/>
      <c r="CD92" s="3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5"/>
      <c r="CT92" s="3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5"/>
    </row>
    <row r="93" spans="2:112" x14ac:dyDescent="0.25">
      <c r="B93" s="3"/>
      <c r="C93" s="4"/>
      <c r="D93" s="4"/>
      <c r="E93" s="4"/>
      <c r="F93" s="4"/>
      <c r="G93" s="4"/>
      <c r="H93" s="4"/>
      <c r="I93" s="4"/>
      <c r="J93" s="4"/>
      <c r="K93" s="4"/>
      <c r="L93" s="4"/>
      <c r="M93" s="89"/>
      <c r="N93" s="89"/>
      <c r="O93" s="4"/>
      <c r="P93" s="5"/>
      <c r="R93" s="3"/>
      <c r="S93" s="4"/>
      <c r="T93" s="4"/>
      <c r="V93" s="4"/>
      <c r="W93" s="4"/>
      <c r="X93" s="4"/>
      <c r="Y93" s="4"/>
      <c r="Z93" s="4"/>
      <c r="AA93" s="4"/>
      <c r="AB93" s="4"/>
      <c r="AC93" s="89"/>
      <c r="AD93" s="89"/>
      <c r="AE93" s="4"/>
      <c r="AF93" s="5"/>
      <c r="AH93" s="3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89"/>
      <c r="AT93" s="89"/>
      <c r="AU93" s="4"/>
      <c r="AV93" s="5"/>
      <c r="AX93" s="3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89"/>
      <c r="BJ93" s="89"/>
      <c r="BK93" s="4"/>
      <c r="BL93" s="5"/>
      <c r="BN93" s="3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89"/>
      <c r="BZ93" s="89"/>
      <c r="CA93" s="4"/>
      <c r="CB93" s="5"/>
      <c r="CD93" s="3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89"/>
      <c r="CP93" s="89"/>
      <c r="CQ93" s="4"/>
      <c r="CR93" s="5"/>
      <c r="CT93" s="3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89"/>
      <c r="DF93" s="89"/>
      <c r="DG93" s="4"/>
      <c r="DH93" s="5"/>
    </row>
    <row r="94" spans="2:112" x14ac:dyDescent="0.25">
      <c r="B94" s="3"/>
      <c r="C94" s="4"/>
      <c r="D94" s="90"/>
      <c r="E94" s="90"/>
      <c r="F94" s="90"/>
      <c r="G94" s="90"/>
      <c r="H94" s="90"/>
      <c r="I94" s="90"/>
      <c r="J94" s="90"/>
      <c r="K94" s="90"/>
      <c r="L94" s="91"/>
      <c r="M94" s="89"/>
      <c r="N94" s="89"/>
      <c r="O94" s="4"/>
      <c r="P94" s="5"/>
      <c r="R94" s="3"/>
      <c r="S94" s="4"/>
      <c r="T94" s="90"/>
      <c r="U94" s="90"/>
      <c r="V94" s="90"/>
      <c r="W94" s="90"/>
      <c r="X94" s="90"/>
      <c r="Y94" s="90"/>
      <c r="Z94" s="90"/>
      <c r="AA94" s="90"/>
      <c r="AB94" s="91"/>
      <c r="AC94" s="89"/>
      <c r="AD94" s="89"/>
      <c r="AE94" s="4"/>
      <c r="AF94" s="5"/>
      <c r="AH94" s="3"/>
      <c r="AI94" s="4"/>
      <c r="AJ94" s="90"/>
      <c r="AK94" s="90"/>
      <c r="AL94" s="90"/>
      <c r="AM94" s="90"/>
      <c r="AN94" s="90"/>
      <c r="AO94" s="90"/>
      <c r="AP94" s="90"/>
      <c r="AQ94" s="90"/>
      <c r="AR94" s="91"/>
      <c r="AS94" s="89"/>
      <c r="AT94" s="89"/>
      <c r="AU94" s="4"/>
      <c r="AV94" s="5"/>
      <c r="AX94" s="3"/>
      <c r="AY94" s="4"/>
      <c r="AZ94" s="90"/>
      <c r="BA94" s="90"/>
      <c r="BB94" s="90"/>
      <c r="BC94" s="90"/>
      <c r="BD94" s="90"/>
      <c r="BE94" s="90"/>
      <c r="BF94" s="90"/>
      <c r="BG94" s="90"/>
      <c r="BH94" s="91"/>
      <c r="BI94" s="89"/>
      <c r="BJ94" s="89"/>
      <c r="BK94" s="4"/>
      <c r="BL94" s="5"/>
      <c r="BN94" s="3"/>
      <c r="BO94" s="4"/>
      <c r="BP94" s="90"/>
      <c r="BQ94" s="90"/>
      <c r="BR94" s="90"/>
      <c r="BS94" s="90"/>
      <c r="BT94" s="90"/>
      <c r="BU94" s="90"/>
      <c r="BV94" s="90"/>
      <c r="BW94" s="90"/>
      <c r="BX94" s="91"/>
      <c r="BY94" s="89"/>
      <c r="BZ94" s="89"/>
      <c r="CA94" s="4"/>
      <c r="CB94" s="5"/>
      <c r="CD94" s="3"/>
      <c r="CE94" s="4"/>
      <c r="CF94" s="90"/>
      <c r="CG94" s="90"/>
      <c r="CH94" s="90"/>
      <c r="CI94" s="90"/>
      <c r="CJ94" s="90"/>
      <c r="CK94" s="90"/>
      <c r="CL94" s="90"/>
      <c r="CM94" s="90"/>
      <c r="CN94" s="91"/>
      <c r="CO94" s="89"/>
      <c r="CP94" s="89"/>
      <c r="CQ94" s="4"/>
      <c r="CR94" s="5"/>
      <c r="CT94" s="3"/>
      <c r="CU94" s="4"/>
      <c r="CV94" s="90"/>
      <c r="CW94" s="90"/>
      <c r="CX94" s="90"/>
      <c r="CY94" s="90"/>
      <c r="CZ94" s="90"/>
      <c r="DA94" s="90"/>
      <c r="DB94" s="90"/>
      <c r="DC94" s="90"/>
      <c r="DD94" s="91"/>
      <c r="DE94" s="89"/>
      <c r="DF94" s="89"/>
      <c r="DG94" s="4"/>
      <c r="DH94" s="5"/>
    </row>
    <row r="95" spans="2:112" x14ac:dyDescent="0.25">
      <c r="B95" s="3"/>
      <c r="C95" s="4"/>
      <c r="D95" s="92"/>
      <c r="E95" s="92"/>
      <c r="F95" s="92"/>
      <c r="G95" s="92"/>
      <c r="H95" s="93"/>
      <c r="I95" s="89"/>
      <c r="J95" s="89"/>
      <c r="K95" s="89"/>
      <c r="L95" s="89"/>
      <c r="M95" s="89"/>
      <c r="N95" s="89"/>
      <c r="O95" s="4"/>
      <c r="P95" s="5"/>
      <c r="R95" s="3"/>
      <c r="S95" s="4"/>
      <c r="T95" s="92"/>
      <c r="U95" s="92"/>
      <c r="V95" s="92"/>
      <c r="W95" s="92"/>
      <c r="X95" s="93"/>
      <c r="Y95" s="89"/>
      <c r="Z95" s="89"/>
      <c r="AA95" s="89"/>
      <c r="AB95" s="89"/>
      <c r="AC95" s="89"/>
      <c r="AD95" s="89"/>
      <c r="AE95" s="4"/>
      <c r="AF95" s="5"/>
      <c r="AH95" s="3"/>
      <c r="AI95" s="4"/>
      <c r="AJ95" s="92"/>
      <c r="AK95" s="92"/>
      <c r="AL95" s="92"/>
      <c r="AM95" s="92"/>
      <c r="AN95" s="93"/>
      <c r="AO95" s="89"/>
      <c r="AP95" s="89"/>
      <c r="AQ95" s="89"/>
      <c r="AR95" s="89"/>
      <c r="AS95" s="89"/>
      <c r="AT95" s="89"/>
      <c r="AU95" s="4"/>
      <c r="AV95" s="5"/>
      <c r="AX95" s="3"/>
      <c r="AY95" s="4"/>
      <c r="AZ95" s="92"/>
      <c r="BA95" s="92"/>
      <c r="BB95" s="92"/>
      <c r="BC95" s="92"/>
      <c r="BD95" s="93"/>
      <c r="BE95" s="89"/>
      <c r="BF95" s="89"/>
      <c r="BG95" s="89"/>
      <c r="BH95" s="89"/>
      <c r="BI95" s="89"/>
      <c r="BJ95" s="89"/>
      <c r="BK95" s="4"/>
      <c r="BL95" s="5"/>
      <c r="BN95" s="3"/>
      <c r="BO95" s="4"/>
      <c r="BP95" s="92"/>
      <c r="BQ95" s="92"/>
      <c r="BR95" s="92"/>
      <c r="BS95" s="92"/>
      <c r="BT95" s="93"/>
      <c r="BU95" s="89"/>
      <c r="BV95" s="89"/>
      <c r="BW95" s="89"/>
      <c r="BX95" s="89"/>
      <c r="BY95" s="89"/>
      <c r="BZ95" s="89"/>
      <c r="CA95" s="4"/>
      <c r="CB95" s="5"/>
      <c r="CD95" s="3"/>
      <c r="CE95" s="4"/>
      <c r="CF95" s="92"/>
      <c r="CG95" s="92"/>
      <c r="CH95" s="92"/>
      <c r="CI95" s="92"/>
      <c r="CJ95" s="93"/>
      <c r="CK95" s="89"/>
      <c r="CL95" s="89"/>
      <c r="CM95" s="89"/>
      <c r="CN95" s="89"/>
      <c r="CO95" s="89"/>
      <c r="CP95" s="89"/>
      <c r="CQ95" s="4"/>
      <c r="CR95" s="5"/>
      <c r="CT95" s="3"/>
      <c r="CU95" s="4"/>
      <c r="CV95" s="92"/>
      <c r="CW95" s="92"/>
      <c r="CX95" s="92"/>
      <c r="CY95" s="92"/>
      <c r="CZ95" s="93"/>
      <c r="DA95" s="89"/>
      <c r="DB95" s="89"/>
      <c r="DC95" s="89"/>
      <c r="DD95" s="89"/>
      <c r="DE95" s="89"/>
      <c r="DF95" s="89"/>
      <c r="DG95" s="4"/>
      <c r="DH95" s="5"/>
    </row>
    <row r="96" spans="2:112" x14ac:dyDescent="0.25">
      <c r="B96" s="3"/>
      <c r="C96" s="4"/>
      <c r="D96" s="50"/>
      <c r="E96" s="50"/>
      <c r="F96" s="94"/>
      <c r="G96" s="50"/>
      <c r="H96" s="95"/>
      <c r="I96" s="89"/>
      <c r="J96" s="89"/>
      <c r="K96" s="89"/>
      <c r="L96" s="89"/>
      <c r="M96" s="4"/>
      <c r="N96" s="4"/>
      <c r="O96" s="4"/>
      <c r="P96" s="5"/>
      <c r="R96" s="3"/>
      <c r="S96" s="4"/>
      <c r="T96" s="50"/>
      <c r="U96" s="50"/>
      <c r="V96" s="94"/>
      <c r="W96" s="50"/>
      <c r="X96" s="95"/>
      <c r="Y96" s="89"/>
      <c r="Z96" s="89"/>
      <c r="AA96" s="89"/>
      <c r="AB96" s="89"/>
      <c r="AC96" s="4"/>
      <c r="AD96" s="4"/>
      <c r="AE96" s="4"/>
      <c r="AF96" s="5"/>
      <c r="AH96" s="3"/>
      <c r="AI96" s="4"/>
      <c r="AJ96" s="50"/>
      <c r="AK96" s="50"/>
      <c r="AL96" s="94"/>
      <c r="AM96" s="50"/>
      <c r="AN96" s="95"/>
      <c r="AO96" s="89"/>
      <c r="AP96" s="89"/>
      <c r="AQ96" s="89"/>
      <c r="AR96" s="89"/>
      <c r="AS96" s="4"/>
      <c r="AT96" s="4"/>
      <c r="AU96" s="4"/>
      <c r="AV96" s="5"/>
      <c r="AX96" s="3"/>
      <c r="AY96" s="4"/>
      <c r="AZ96" s="50"/>
      <c r="BA96" s="50"/>
      <c r="BB96" s="94"/>
      <c r="BC96" s="50"/>
      <c r="BD96" s="95"/>
      <c r="BE96" s="89"/>
      <c r="BF96" s="89"/>
      <c r="BG96" s="89"/>
      <c r="BH96" s="89"/>
      <c r="BI96" s="4"/>
      <c r="BJ96" s="4"/>
      <c r="BK96" s="4"/>
      <c r="BL96" s="5"/>
      <c r="BN96" s="3"/>
      <c r="BO96" s="4"/>
      <c r="BP96" s="50"/>
      <c r="BQ96" s="50"/>
      <c r="BR96" s="94"/>
      <c r="BS96" s="50"/>
      <c r="BT96" s="95"/>
      <c r="BU96" s="89"/>
      <c r="BV96" s="89"/>
      <c r="BW96" s="89"/>
      <c r="BX96" s="89"/>
      <c r="BY96" s="4"/>
      <c r="BZ96" s="4"/>
      <c r="CA96" s="4"/>
      <c r="CB96" s="5"/>
      <c r="CD96" s="3"/>
      <c r="CE96" s="4"/>
      <c r="CF96" s="50"/>
      <c r="CG96" s="50"/>
      <c r="CH96" s="94"/>
      <c r="CI96" s="50"/>
      <c r="CJ96" s="95"/>
      <c r="CK96" s="89"/>
      <c r="CL96" s="89"/>
      <c r="CM96" s="89"/>
      <c r="CN96" s="89"/>
      <c r="CO96" s="4"/>
      <c r="CP96" s="4"/>
      <c r="CQ96" s="4"/>
      <c r="CR96" s="5"/>
      <c r="CT96" s="3"/>
      <c r="CU96" s="4"/>
      <c r="CV96" s="50"/>
      <c r="CW96" s="50"/>
      <c r="CX96" s="94"/>
      <c r="CY96" s="50"/>
      <c r="CZ96" s="95"/>
      <c r="DA96" s="89"/>
      <c r="DB96" s="89"/>
      <c r="DC96" s="89"/>
      <c r="DD96" s="89"/>
      <c r="DE96" s="4"/>
      <c r="DF96" s="4"/>
      <c r="DG96" s="4"/>
      <c r="DH96" s="5"/>
    </row>
    <row r="97" spans="2:112" x14ac:dyDescent="0.25">
      <c r="B97" s="3"/>
      <c r="C97" s="4"/>
      <c r="D97" s="50"/>
      <c r="E97" s="50"/>
      <c r="F97" s="94"/>
      <c r="G97" s="50"/>
      <c r="H97" s="95"/>
      <c r="I97" s="95"/>
      <c r="J97" s="95"/>
      <c r="K97" s="95"/>
      <c r="L97" s="89"/>
      <c r="M97" s="4"/>
      <c r="N97" s="4"/>
      <c r="O97" s="4"/>
      <c r="P97" s="5"/>
      <c r="R97" s="3"/>
      <c r="S97" s="4"/>
      <c r="T97" s="50"/>
      <c r="U97" s="50"/>
      <c r="V97" s="94"/>
      <c r="W97" s="50"/>
      <c r="X97" s="95"/>
      <c r="Y97" s="95"/>
      <c r="Z97" s="95"/>
      <c r="AA97" s="95"/>
      <c r="AB97" s="89"/>
      <c r="AC97" s="4"/>
      <c r="AD97" s="4"/>
      <c r="AE97" s="4"/>
      <c r="AF97" s="5"/>
      <c r="AH97" s="3"/>
      <c r="AI97" s="4"/>
      <c r="AJ97" s="50"/>
      <c r="AK97" s="50"/>
      <c r="AL97" s="94"/>
      <c r="AM97" s="50"/>
      <c r="AN97" s="95"/>
      <c r="AO97" s="95"/>
      <c r="AP97" s="95"/>
      <c r="AQ97" s="95"/>
      <c r="AR97" s="89"/>
      <c r="AS97" s="4"/>
      <c r="AT97" s="4"/>
      <c r="AU97" s="4"/>
      <c r="AV97" s="5"/>
      <c r="AX97" s="3"/>
      <c r="AY97" s="4"/>
      <c r="AZ97" s="50"/>
      <c r="BA97" s="50"/>
      <c r="BB97" s="94"/>
      <c r="BC97" s="50"/>
      <c r="BD97" s="95"/>
      <c r="BE97" s="95"/>
      <c r="BF97" s="95"/>
      <c r="BG97" s="95"/>
      <c r="BH97" s="89"/>
      <c r="BI97" s="4"/>
      <c r="BJ97" s="4"/>
      <c r="BK97" s="4"/>
      <c r="BL97" s="5"/>
      <c r="BN97" s="3"/>
      <c r="BO97" s="4"/>
      <c r="BP97" s="50"/>
      <c r="BQ97" s="50"/>
      <c r="BR97" s="94"/>
      <c r="BS97" s="50"/>
      <c r="BT97" s="95"/>
      <c r="BU97" s="95"/>
      <c r="BV97" s="95"/>
      <c r="BW97" s="95"/>
      <c r="BX97" s="89"/>
      <c r="BY97" s="4"/>
      <c r="BZ97" s="4"/>
      <c r="CA97" s="4"/>
      <c r="CB97" s="5"/>
      <c r="CD97" s="3"/>
      <c r="CE97" s="4"/>
      <c r="CF97" s="50"/>
      <c r="CG97" s="50"/>
      <c r="CH97" s="94"/>
      <c r="CI97" s="50"/>
      <c r="CJ97" s="95"/>
      <c r="CK97" s="95"/>
      <c r="CL97" s="95"/>
      <c r="CM97" s="95"/>
      <c r="CN97" s="89"/>
      <c r="CO97" s="4"/>
      <c r="CP97" s="4"/>
      <c r="CQ97" s="4"/>
      <c r="CR97" s="5"/>
      <c r="CT97" s="3"/>
      <c r="CU97" s="4"/>
      <c r="CV97" s="50"/>
      <c r="CW97" s="50"/>
      <c r="CX97" s="94"/>
      <c r="CY97" s="50"/>
      <c r="CZ97" s="95"/>
      <c r="DA97" s="95"/>
      <c r="DB97" s="95"/>
      <c r="DC97" s="95"/>
      <c r="DD97" s="89"/>
      <c r="DE97" s="4"/>
      <c r="DF97" s="4"/>
      <c r="DG97" s="4"/>
      <c r="DH97" s="5"/>
    </row>
    <row r="98" spans="2:112" x14ac:dyDescent="0.25">
      <c r="B98" s="3"/>
      <c r="C98" s="4"/>
      <c r="D98" s="50"/>
      <c r="E98" s="50"/>
      <c r="F98" s="94"/>
      <c r="G98" s="50"/>
      <c r="H98" s="50"/>
      <c r="I98" s="50"/>
      <c r="J98" s="50"/>
      <c r="K98" s="50"/>
      <c r="L98" s="89"/>
      <c r="M98" s="4"/>
      <c r="N98" s="4"/>
      <c r="O98" s="4"/>
      <c r="P98" s="5"/>
      <c r="R98" s="3"/>
      <c r="S98" s="4"/>
      <c r="T98" s="50"/>
      <c r="U98" s="50"/>
      <c r="V98" s="94"/>
      <c r="W98" s="50"/>
      <c r="X98" s="50"/>
      <c r="Y98" s="50"/>
      <c r="Z98" s="50"/>
      <c r="AA98" s="50"/>
      <c r="AB98" s="89"/>
      <c r="AC98" s="4"/>
      <c r="AD98" s="4"/>
      <c r="AE98" s="4"/>
      <c r="AF98" s="5"/>
      <c r="AH98" s="3"/>
      <c r="AI98" s="4"/>
      <c r="AJ98" s="50"/>
      <c r="AK98" s="50"/>
      <c r="AL98" s="94"/>
      <c r="AM98" s="50"/>
      <c r="AN98" s="50"/>
      <c r="AO98" s="50"/>
      <c r="AP98" s="50"/>
      <c r="AQ98" s="50"/>
      <c r="AR98" s="89"/>
      <c r="AS98" s="4"/>
      <c r="AT98" s="4"/>
      <c r="AU98" s="4"/>
      <c r="AV98" s="5"/>
      <c r="AX98" s="3"/>
      <c r="AY98" s="4"/>
      <c r="AZ98" s="50"/>
      <c r="BA98" s="50"/>
      <c r="BB98" s="94"/>
      <c r="BC98" s="50"/>
      <c r="BD98" s="50"/>
      <c r="BE98" s="50"/>
      <c r="BF98" s="50"/>
      <c r="BG98" s="50"/>
      <c r="BH98" s="89"/>
      <c r="BI98" s="4"/>
      <c r="BJ98" s="4"/>
      <c r="BK98" s="4"/>
      <c r="BL98" s="5"/>
      <c r="BN98" s="3"/>
      <c r="BO98" s="4"/>
      <c r="BP98" s="50"/>
      <c r="BQ98" s="50"/>
      <c r="BR98" s="94"/>
      <c r="BS98" s="50"/>
      <c r="BT98" s="50"/>
      <c r="BU98" s="50"/>
      <c r="BV98" s="50"/>
      <c r="BW98" s="50"/>
      <c r="BX98" s="89"/>
      <c r="BY98" s="4"/>
      <c r="BZ98" s="4"/>
      <c r="CA98" s="4"/>
      <c r="CB98" s="5"/>
      <c r="CD98" s="3"/>
      <c r="CE98" s="4"/>
      <c r="CF98" s="50"/>
      <c r="CG98" s="50"/>
      <c r="CH98" s="94"/>
      <c r="CI98" s="50"/>
      <c r="CJ98" s="50"/>
      <c r="CK98" s="50"/>
      <c r="CL98" s="50"/>
      <c r="CM98" s="50"/>
      <c r="CN98" s="89"/>
      <c r="CO98" s="4"/>
      <c r="CP98" s="4"/>
      <c r="CQ98" s="4"/>
      <c r="CR98" s="5"/>
      <c r="CT98" s="3"/>
      <c r="CU98" s="4"/>
      <c r="CV98" s="50"/>
      <c r="CW98" s="50"/>
      <c r="CX98" s="94"/>
      <c r="CY98" s="50"/>
      <c r="CZ98" s="50"/>
      <c r="DA98" s="50"/>
      <c r="DB98" s="50"/>
      <c r="DC98" s="50"/>
      <c r="DD98" s="89"/>
      <c r="DE98" s="4"/>
      <c r="DF98" s="4"/>
      <c r="DG98" s="4"/>
      <c r="DH98" s="5"/>
    </row>
    <row r="99" spans="2:112" x14ac:dyDescent="0.25">
      <c r="B99" s="3"/>
      <c r="C99" s="4"/>
      <c r="D99" s="50"/>
      <c r="E99" s="50"/>
      <c r="F99" s="94"/>
      <c r="G99" s="94"/>
      <c r="H99" s="94"/>
      <c r="I99" s="94"/>
      <c r="J99" s="94"/>
      <c r="K99" s="94"/>
      <c r="L99" s="89"/>
      <c r="M99" s="4"/>
      <c r="N99" s="4"/>
      <c r="O99" s="4"/>
      <c r="P99" s="5"/>
      <c r="R99" s="3"/>
      <c r="S99" s="4"/>
      <c r="T99" s="50"/>
      <c r="U99" s="50"/>
      <c r="V99" s="94"/>
      <c r="W99" s="94"/>
      <c r="X99" s="94"/>
      <c r="Y99" s="94"/>
      <c r="Z99" s="94"/>
      <c r="AA99" s="94"/>
      <c r="AB99" s="89"/>
      <c r="AC99" s="4"/>
      <c r="AD99" s="4"/>
      <c r="AE99" s="4"/>
      <c r="AF99" s="5"/>
      <c r="AH99" s="3"/>
      <c r="AI99" s="4"/>
      <c r="AJ99" s="50"/>
      <c r="AK99" s="50"/>
      <c r="AL99" s="94"/>
      <c r="AM99" s="94"/>
      <c r="AN99" s="94"/>
      <c r="AO99" s="94"/>
      <c r="AP99" s="94"/>
      <c r="AQ99" s="94"/>
      <c r="AR99" s="89"/>
      <c r="AS99" s="4"/>
      <c r="AT99" s="4"/>
      <c r="AU99" s="4"/>
      <c r="AV99" s="5"/>
      <c r="AX99" s="3"/>
      <c r="AY99" s="4"/>
      <c r="AZ99" s="50"/>
      <c r="BA99" s="50"/>
      <c r="BB99" s="94"/>
      <c r="BC99" s="94"/>
      <c r="BD99" s="94"/>
      <c r="BE99" s="94"/>
      <c r="BF99" s="94"/>
      <c r="BG99" s="94"/>
      <c r="BH99" s="89"/>
      <c r="BI99" s="4"/>
      <c r="BJ99" s="4"/>
      <c r="BK99" s="4"/>
      <c r="BL99" s="5"/>
      <c r="BN99" s="3"/>
      <c r="BO99" s="4"/>
      <c r="BP99" s="50"/>
      <c r="BQ99" s="50"/>
      <c r="BR99" s="94"/>
      <c r="BS99" s="94"/>
      <c r="BT99" s="94"/>
      <c r="BU99" s="94"/>
      <c r="BV99" s="94"/>
      <c r="BW99" s="94"/>
      <c r="BX99" s="89"/>
      <c r="BY99" s="4"/>
      <c r="BZ99" s="4"/>
      <c r="CA99" s="4"/>
      <c r="CB99" s="5"/>
      <c r="CD99" s="3"/>
      <c r="CE99" s="4"/>
      <c r="CF99" s="50"/>
      <c r="CG99" s="50"/>
      <c r="CH99" s="94"/>
      <c r="CI99" s="94"/>
      <c r="CJ99" s="94"/>
      <c r="CK99" s="94"/>
      <c r="CL99" s="94"/>
      <c r="CM99" s="94"/>
      <c r="CN99" s="89"/>
      <c r="CO99" s="4"/>
      <c r="CP99" s="4"/>
      <c r="CQ99" s="4"/>
      <c r="CR99" s="5"/>
      <c r="CT99" s="3"/>
      <c r="CU99" s="4"/>
      <c r="CV99" s="50"/>
      <c r="CW99" s="50"/>
      <c r="CX99" s="94"/>
      <c r="CY99" s="94"/>
      <c r="CZ99" s="94"/>
      <c r="DA99" s="94"/>
      <c r="DB99" s="94"/>
      <c r="DC99" s="94"/>
      <c r="DD99" s="89"/>
      <c r="DE99" s="4"/>
      <c r="DF99" s="4"/>
      <c r="DG99" s="4"/>
      <c r="DH99" s="5"/>
    </row>
    <row r="100" spans="2:112" x14ac:dyDescent="0.25">
      <c r="B100" s="3"/>
      <c r="C100" s="4"/>
      <c r="D100" s="50"/>
      <c r="E100" s="50"/>
      <c r="F100" s="50"/>
      <c r="G100" s="50"/>
      <c r="H100" s="50"/>
      <c r="I100" s="50"/>
      <c r="J100" s="50"/>
      <c r="K100" s="50"/>
      <c r="L100" s="89"/>
      <c r="M100" s="4"/>
      <c r="N100" s="4"/>
      <c r="O100" s="4"/>
      <c r="P100" s="5"/>
      <c r="R100" s="3"/>
      <c r="S100" s="4"/>
      <c r="T100" s="50"/>
      <c r="U100" s="50"/>
      <c r="V100" s="50"/>
      <c r="W100" s="50"/>
      <c r="X100" s="50"/>
      <c r="Y100" s="50"/>
      <c r="Z100" s="50"/>
      <c r="AA100" s="50"/>
      <c r="AB100" s="89"/>
      <c r="AC100" s="4"/>
      <c r="AD100" s="4"/>
      <c r="AE100" s="4"/>
      <c r="AF100" s="5"/>
      <c r="AH100" s="3"/>
      <c r="AI100" s="4"/>
      <c r="AJ100" s="50"/>
      <c r="AK100" s="50"/>
      <c r="AL100" s="50"/>
      <c r="AM100" s="50"/>
      <c r="AN100" s="50"/>
      <c r="AO100" s="50"/>
      <c r="AP100" s="50"/>
      <c r="AQ100" s="50"/>
      <c r="AR100" s="89"/>
      <c r="AS100" s="4"/>
      <c r="AT100" s="4"/>
      <c r="AU100" s="4"/>
      <c r="AV100" s="5"/>
      <c r="AX100" s="3"/>
      <c r="AY100" s="4"/>
      <c r="AZ100" s="50"/>
      <c r="BA100" s="50"/>
      <c r="BB100" s="50"/>
      <c r="BC100" s="50"/>
      <c r="BD100" s="50"/>
      <c r="BE100" s="50"/>
      <c r="BF100" s="50"/>
      <c r="BG100" s="50"/>
      <c r="BH100" s="89"/>
      <c r="BI100" s="4"/>
      <c r="BJ100" s="4"/>
      <c r="BK100" s="4"/>
      <c r="BL100" s="5"/>
      <c r="BN100" s="3"/>
      <c r="BO100" s="4"/>
      <c r="BP100" s="50"/>
      <c r="BQ100" s="50"/>
      <c r="BR100" s="50"/>
      <c r="BS100" s="50"/>
      <c r="BT100" s="50"/>
      <c r="BU100" s="50"/>
      <c r="BV100" s="50"/>
      <c r="BW100" s="50"/>
      <c r="BX100" s="89"/>
      <c r="BY100" s="4"/>
      <c r="BZ100" s="4"/>
      <c r="CA100" s="4"/>
      <c r="CB100" s="5"/>
      <c r="CD100" s="3"/>
      <c r="CE100" s="4"/>
      <c r="CF100" s="50"/>
      <c r="CG100" s="50"/>
      <c r="CH100" s="50"/>
      <c r="CI100" s="50"/>
      <c r="CJ100" s="50"/>
      <c r="CK100" s="50"/>
      <c r="CL100" s="50"/>
      <c r="CM100" s="50"/>
      <c r="CN100" s="89"/>
      <c r="CO100" s="4"/>
      <c r="CP100" s="4"/>
      <c r="CQ100" s="4"/>
      <c r="CR100" s="5"/>
      <c r="CT100" s="3"/>
      <c r="CU100" s="4"/>
      <c r="CV100" s="50"/>
      <c r="CW100" s="50"/>
      <c r="CX100" s="50"/>
      <c r="CY100" s="50"/>
      <c r="CZ100" s="50"/>
      <c r="DA100" s="50"/>
      <c r="DB100" s="50"/>
      <c r="DC100" s="50"/>
      <c r="DD100" s="89"/>
      <c r="DE100" s="4"/>
      <c r="DF100" s="4"/>
      <c r="DG100" s="4"/>
      <c r="DH100" s="5"/>
    </row>
    <row r="101" spans="2:112" x14ac:dyDescent="0.25">
      <c r="B101" s="3"/>
      <c r="C101" s="4"/>
      <c r="D101" s="50"/>
      <c r="E101" s="50"/>
      <c r="F101" s="50"/>
      <c r="G101" s="50"/>
      <c r="H101" s="50"/>
      <c r="I101" s="50"/>
      <c r="J101" s="50"/>
      <c r="K101" s="50"/>
      <c r="L101" s="89"/>
      <c r="M101" s="4"/>
      <c r="N101" s="4"/>
      <c r="O101" s="4"/>
      <c r="P101" s="5"/>
      <c r="R101" s="3"/>
      <c r="S101" s="4"/>
      <c r="T101" s="50"/>
      <c r="U101" s="50"/>
      <c r="V101" s="50"/>
      <c r="W101" s="50"/>
      <c r="X101" s="50"/>
      <c r="Y101" s="50"/>
      <c r="Z101" s="50"/>
      <c r="AA101" s="50"/>
      <c r="AB101" s="89"/>
      <c r="AC101" s="4"/>
      <c r="AD101" s="4"/>
      <c r="AE101" s="4"/>
      <c r="AF101" s="5"/>
      <c r="AH101" s="3"/>
      <c r="AI101" s="4"/>
      <c r="AJ101" s="50"/>
      <c r="AK101" s="50"/>
      <c r="AL101" s="50"/>
      <c r="AM101" s="50"/>
      <c r="AN101" s="50"/>
      <c r="AO101" s="50"/>
      <c r="AP101" s="50"/>
      <c r="AQ101" s="50"/>
      <c r="AR101" s="89"/>
      <c r="AS101" s="4"/>
      <c r="AT101" s="4"/>
      <c r="AU101" s="4"/>
      <c r="AV101" s="5"/>
      <c r="AX101" s="3"/>
      <c r="AY101" s="4"/>
      <c r="AZ101" s="50"/>
      <c r="BA101" s="50"/>
      <c r="BB101" s="50"/>
      <c r="BC101" s="50"/>
      <c r="BD101" s="50"/>
      <c r="BE101" s="50"/>
      <c r="BF101" s="50"/>
      <c r="BG101" s="50"/>
      <c r="BH101" s="89"/>
      <c r="BI101" s="4"/>
      <c r="BJ101" s="4"/>
      <c r="BK101" s="4"/>
      <c r="BL101" s="5"/>
      <c r="BN101" s="3"/>
      <c r="BO101" s="4"/>
      <c r="BP101" s="50"/>
      <c r="BQ101" s="50"/>
      <c r="BR101" s="50"/>
      <c r="BS101" s="50"/>
      <c r="BT101" s="50"/>
      <c r="BU101" s="50"/>
      <c r="BV101" s="50"/>
      <c r="BW101" s="50"/>
      <c r="BX101" s="89"/>
      <c r="BY101" s="4"/>
      <c r="BZ101" s="4"/>
      <c r="CA101" s="4"/>
      <c r="CB101" s="5"/>
      <c r="CD101" s="3"/>
      <c r="CE101" s="4"/>
      <c r="CF101" s="50"/>
      <c r="CG101" s="50"/>
      <c r="CH101" s="50"/>
      <c r="CI101" s="50"/>
      <c r="CJ101" s="50"/>
      <c r="CK101" s="50"/>
      <c r="CL101" s="50"/>
      <c r="CM101" s="50"/>
      <c r="CN101" s="89"/>
      <c r="CO101" s="4"/>
      <c r="CP101" s="4"/>
      <c r="CQ101" s="4"/>
      <c r="CR101" s="5"/>
      <c r="CT101" s="3"/>
      <c r="CU101" s="4"/>
      <c r="CV101" s="50"/>
      <c r="CW101" s="50"/>
      <c r="CX101" s="50"/>
      <c r="CY101" s="50"/>
      <c r="CZ101" s="50"/>
      <c r="DA101" s="50"/>
      <c r="DB101" s="50"/>
      <c r="DC101" s="50"/>
      <c r="DD101" s="89"/>
      <c r="DE101" s="4"/>
      <c r="DF101" s="4"/>
      <c r="DG101" s="4"/>
      <c r="DH101" s="5"/>
    </row>
    <row r="102" spans="2:112" ht="15.75" thickBot="1" x14ac:dyDescent="0.3">
      <c r="B102" s="9"/>
      <c r="C102" s="10"/>
      <c r="D102" s="96"/>
      <c r="E102" s="96"/>
      <c r="F102" s="96"/>
      <c r="G102" s="96"/>
      <c r="H102" s="96"/>
      <c r="I102" s="96"/>
      <c r="J102" s="96"/>
      <c r="K102" s="96"/>
      <c r="L102" s="96"/>
      <c r="M102" s="10"/>
      <c r="N102" s="10"/>
      <c r="O102" s="10"/>
      <c r="P102" s="11"/>
      <c r="R102" s="9"/>
      <c r="S102" s="10"/>
      <c r="T102" s="96"/>
      <c r="U102" s="96"/>
      <c r="V102" s="96"/>
      <c r="W102" s="96"/>
      <c r="X102" s="96"/>
      <c r="Y102" s="96"/>
      <c r="Z102" s="96"/>
      <c r="AA102" s="96"/>
      <c r="AB102" s="96"/>
      <c r="AC102" s="10"/>
      <c r="AD102" s="10"/>
      <c r="AE102" s="10"/>
      <c r="AF102" s="11"/>
      <c r="AH102" s="9"/>
      <c r="AI102" s="10"/>
      <c r="AJ102" s="96"/>
      <c r="AK102" s="96"/>
      <c r="AL102" s="96"/>
      <c r="AM102" s="96"/>
      <c r="AN102" s="96"/>
      <c r="AO102" s="96"/>
      <c r="AP102" s="96"/>
      <c r="AQ102" s="96"/>
      <c r="AR102" s="96"/>
      <c r="AS102" s="10"/>
      <c r="AT102" s="10"/>
      <c r="AU102" s="10"/>
      <c r="AV102" s="11"/>
      <c r="AX102" s="9"/>
      <c r="AY102" s="10"/>
      <c r="AZ102" s="96"/>
      <c r="BA102" s="96"/>
      <c r="BB102" s="96"/>
      <c r="BC102" s="96"/>
      <c r="BD102" s="96"/>
      <c r="BE102" s="96"/>
      <c r="BF102" s="96"/>
      <c r="BG102" s="96"/>
      <c r="BH102" s="96"/>
      <c r="BI102" s="10"/>
      <c r="BJ102" s="10"/>
      <c r="BK102" s="10"/>
      <c r="BL102" s="11"/>
      <c r="BN102" s="9"/>
      <c r="BO102" s="10"/>
      <c r="BP102" s="96"/>
      <c r="BQ102" s="96"/>
      <c r="BR102" s="96"/>
      <c r="BS102" s="96"/>
      <c r="BT102" s="96"/>
      <c r="BU102" s="96"/>
      <c r="BV102" s="96"/>
      <c r="BW102" s="96"/>
      <c r="BX102" s="96"/>
      <c r="BY102" s="10"/>
      <c r="BZ102" s="10"/>
      <c r="CA102" s="10"/>
      <c r="CB102" s="11"/>
      <c r="CD102" s="9"/>
      <c r="CE102" s="10"/>
      <c r="CF102" s="96"/>
      <c r="CG102" s="96"/>
      <c r="CH102" s="96"/>
      <c r="CI102" s="96"/>
      <c r="CJ102" s="96"/>
      <c r="CK102" s="96"/>
      <c r="CL102" s="96"/>
      <c r="CM102" s="96"/>
      <c r="CN102" s="96"/>
      <c r="CO102" s="10"/>
      <c r="CP102" s="10"/>
      <c r="CQ102" s="10"/>
      <c r="CR102" s="11"/>
      <c r="CT102" s="9"/>
      <c r="CU102" s="10"/>
      <c r="CV102" s="96"/>
      <c r="CW102" s="96"/>
      <c r="CX102" s="96"/>
      <c r="CY102" s="96"/>
      <c r="CZ102" s="96"/>
      <c r="DA102" s="96"/>
      <c r="DB102" s="96"/>
      <c r="DC102" s="96"/>
      <c r="DD102" s="96"/>
      <c r="DE102" s="10"/>
      <c r="DF102" s="10"/>
      <c r="DG102" s="10"/>
      <c r="DH102" s="11"/>
    </row>
  </sheetData>
  <mergeCells count="37">
    <mergeCell ref="T91:U91"/>
    <mergeCell ref="AJ91:AK91"/>
    <mergeCell ref="AZ91:BA91"/>
    <mergeCell ref="BP91:BQ91"/>
    <mergeCell ref="CF91:CG91"/>
    <mergeCell ref="CD27:CR27"/>
    <mergeCell ref="CV91:CW91"/>
    <mergeCell ref="CU47:DF47"/>
    <mergeCell ref="C67:N67"/>
    <mergeCell ref="S67:AD67"/>
    <mergeCell ref="AI67:AT67"/>
    <mergeCell ref="AY67:BJ67"/>
    <mergeCell ref="BO67:BZ67"/>
    <mergeCell ref="CE67:CP67"/>
    <mergeCell ref="CU67:DF67"/>
    <mergeCell ref="C47:N47"/>
    <mergeCell ref="S47:AD47"/>
    <mergeCell ref="AI47:AT47"/>
    <mergeCell ref="AY47:BJ47"/>
    <mergeCell ref="BO47:BZ47"/>
    <mergeCell ref="CE47:CP47"/>
    <mergeCell ref="B2:F2"/>
    <mergeCell ref="C22:E22"/>
    <mergeCell ref="B10:F10"/>
    <mergeCell ref="CT27:DH27"/>
    <mergeCell ref="C30:N30"/>
    <mergeCell ref="S30:AD30"/>
    <mergeCell ref="AI30:AT30"/>
    <mergeCell ref="AY30:BJ30"/>
    <mergeCell ref="BO30:BZ30"/>
    <mergeCell ref="CE30:CP30"/>
    <mergeCell ref="CU30:DF30"/>
    <mergeCell ref="B27:P27"/>
    <mergeCell ref="R27:AF27"/>
    <mergeCell ref="AH27:AV27"/>
    <mergeCell ref="AX27:BL27"/>
    <mergeCell ref="BN27:CB27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'Hipotesis Grossing Up'!$C$26:$C$32</xm:f>
          </x14:formula1>
          <xm:sqref>D4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P43"/>
  <sheetViews>
    <sheetView topLeftCell="A7" workbookViewId="0">
      <selection activeCell="D27" sqref="D27:N27"/>
    </sheetView>
  </sheetViews>
  <sheetFormatPr baseColWidth="10" defaultRowHeight="15" x14ac:dyDescent="0.25"/>
  <cols>
    <col min="1" max="2" width="11.42578125" style="1"/>
    <col min="3" max="3" width="18.7109375" style="1" bestFit="1" customWidth="1"/>
    <col min="4" max="27" width="11.42578125" style="1"/>
    <col min="28" max="28" width="11.85546875" style="1" bestFit="1" customWidth="1"/>
    <col min="29" max="29" width="12.7109375" style="1" bestFit="1" customWidth="1"/>
    <col min="30" max="16384" width="11.42578125" style="1"/>
  </cols>
  <sheetData>
    <row r="3" spans="3:42" ht="15.75" thickBot="1" x14ac:dyDescent="0.3"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</row>
    <row r="4" spans="3:42" ht="15.75" thickBot="1" x14ac:dyDescent="0.3">
      <c r="C4" s="177" t="s">
        <v>22</v>
      </c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9"/>
      <c r="Q4" s="180" t="s">
        <v>29</v>
      </c>
      <c r="R4" s="181"/>
      <c r="S4" s="181"/>
      <c r="T4" s="181"/>
      <c r="U4" s="181"/>
      <c r="V4" s="181"/>
      <c r="W4" s="181"/>
      <c r="X4" s="181"/>
      <c r="Y4" s="181"/>
      <c r="Z4" s="181"/>
      <c r="AA4" s="181"/>
      <c r="AB4" s="182"/>
    </row>
    <row r="5" spans="3:42" ht="15.75" thickBot="1" x14ac:dyDescent="0.3">
      <c r="C5" s="30" t="s">
        <v>23</v>
      </c>
      <c r="D5" s="97">
        <v>0</v>
      </c>
      <c r="E5" s="98">
        <v>1</v>
      </c>
      <c r="F5" s="98">
        <v>2</v>
      </c>
      <c r="G5" s="98">
        <v>3</v>
      </c>
      <c r="H5" s="98">
        <v>4</v>
      </c>
      <c r="I5" s="98">
        <v>5</v>
      </c>
      <c r="J5" s="98">
        <v>6</v>
      </c>
      <c r="K5" s="98">
        <v>7</v>
      </c>
      <c r="L5" s="98">
        <v>8</v>
      </c>
      <c r="M5" s="99">
        <v>9</v>
      </c>
      <c r="N5" s="7" t="s">
        <v>24</v>
      </c>
      <c r="Q5" s="30" t="s">
        <v>23</v>
      </c>
      <c r="R5" s="97">
        <v>0</v>
      </c>
      <c r="S5" s="98">
        <v>1</v>
      </c>
      <c r="T5" s="98">
        <v>2</v>
      </c>
      <c r="U5" s="98">
        <v>3</v>
      </c>
      <c r="V5" s="98">
        <v>4</v>
      </c>
      <c r="W5" s="98">
        <v>5</v>
      </c>
      <c r="X5" s="98">
        <v>6</v>
      </c>
      <c r="Y5" s="98">
        <v>7</v>
      </c>
      <c r="Z5" s="98">
        <v>8</v>
      </c>
      <c r="AA5" s="99">
        <v>9</v>
      </c>
      <c r="AB5" s="7" t="s">
        <v>24</v>
      </c>
    </row>
    <row r="6" spans="3:42" x14ac:dyDescent="0.25">
      <c r="C6" s="100">
        <v>0</v>
      </c>
      <c r="D6" s="34">
        <v>242</v>
      </c>
      <c r="E6" s="34">
        <v>775</v>
      </c>
      <c r="F6" s="34">
        <v>1217</v>
      </c>
      <c r="G6" s="34">
        <v>1584</v>
      </c>
      <c r="H6" s="34">
        <v>1996</v>
      </c>
      <c r="I6" s="34">
        <v>2459</v>
      </c>
      <c r="J6" s="34">
        <v>2616</v>
      </c>
      <c r="K6" s="34">
        <v>2774</v>
      </c>
      <c r="L6" s="34">
        <v>3006</v>
      </c>
      <c r="M6" s="34">
        <v>3121</v>
      </c>
      <c r="N6" s="101">
        <v>3320</v>
      </c>
      <c r="Q6" s="100">
        <v>0</v>
      </c>
      <c r="R6" s="102">
        <f>D6/$AB$6</f>
        <v>7.2891566265060243E-2</v>
      </c>
      <c r="S6" s="102">
        <f t="shared" ref="S6:AA6" si="0">E6/$AB$6</f>
        <v>0.23343373493975902</v>
      </c>
      <c r="T6" s="102">
        <f t="shared" si="0"/>
        <v>0.36656626506024098</v>
      </c>
      <c r="U6" s="102">
        <f t="shared" si="0"/>
        <v>0.47710843373493977</v>
      </c>
      <c r="V6" s="102">
        <f t="shared" si="0"/>
        <v>0.60120481927710845</v>
      </c>
      <c r="W6" s="102">
        <f t="shared" si="0"/>
        <v>0.74066265060240966</v>
      </c>
      <c r="X6" s="102">
        <f t="shared" si="0"/>
        <v>0.78795180722891567</v>
      </c>
      <c r="Y6" s="102">
        <f t="shared" si="0"/>
        <v>0.83554216867469877</v>
      </c>
      <c r="Z6" s="102">
        <f t="shared" si="0"/>
        <v>0.90542168674698797</v>
      </c>
      <c r="AA6" s="102">
        <f t="shared" si="0"/>
        <v>0.94006024096385543</v>
      </c>
      <c r="AB6" s="103">
        <v>3320</v>
      </c>
    </row>
    <row r="7" spans="3:42" x14ac:dyDescent="0.25">
      <c r="C7" s="104">
        <v>1</v>
      </c>
      <c r="D7" s="34">
        <v>238</v>
      </c>
      <c r="E7" s="34">
        <v>852</v>
      </c>
      <c r="F7" s="34">
        <v>1522</v>
      </c>
      <c r="G7" s="34">
        <v>2395</v>
      </c>
      <c r="H7" s="34">
        <v>2762</v>
      </c>
      <c r="I7" s="34">
        <v>3051</v>
      </c>
      <c r="J7" s="34">
        <v>3507</v>
      </c>
      <c r="K7" s="34">
        <v>3780</v>
      </c>
      <c r="L7" s="34">
        <v>4187</v>
      </c>
      <c r="M7" s="34"/>
      <c r="N7" s="101"/>
      <c r="Q7" s="104">
        <v>1</v>
      </c>
      <c r="R7" s="102">
        <f>D7/$AB$7</f>
        <v>5.1466530080196596E-2</v>
      </c>
      <c r="S7" s="102">
        <f t="shared" ref="S7:Z7" si="1">E7/$AB$7</f>
        <v>0.18424152785011552</v>
      </c>
      <c r="T7" s="102">
        <f t="shared" si="1"/>
        <v>0.32912629740361016</v>
      </c>
      <c r="U7" s="102">
        <f t="shared" si="1"/>
        <v>0.5179089896725666</v>
      </c>
      <c r="V7" s="102">
        <f t="shared" si="1"/>
        <v>0.59727124403992848</v>
      </c>
      <c r="W7" s="102">
        <f t="shared" si="1"/>
        <v>0.65976631628016724</v>
      </c>
      <c r="X7" s="102">
        <f t="shared" si="1"/>
        <v>0.75837445794642622</v>
      </c>
      <c r="Y7" s="102">
        <f t="shared" si="1"/>
        <v>0.8174095953913576</v>
      </c>
      <c r="Z7" s="102">
        <f t="shared" si="1"/>
        <v>0.90542168674698797</v>
      </c>
      <c r="AA7" s="102" t="s">
        <v>25</v>
      </c>
      <c r="AB7" s="105">
        <f>L7/Z6</f>
        <v>4624.3646041250831</v>
      </c>
    </row>
    <row r="8" spans="3:42" x14ac:dyDescent="0.25">
      <c r="C8" s="104">
        <v>2</v>
      </c>
      <c r="D8" s="34">
        <v>196</v>
      </c>
      <c r="E8" s="34">
        <v>891</v>
      </c>
      <c r="F8" s="34">
        <v>1556</v>
      </c>
      <c r="G8" s="34">
        <v>2310</v>
      </c>
      <c r="H8" s="34">
        <v>2898</v>
      </c>
      <c r="I8" s="34">
        <v>3061</v>
      </c>
      <c r="J8" s="34">
        <v>3493</v>
      </c>
      <c r="K8" s="34">
        <v>3776</v>
      </c>
      <c r="L8" s="34"/>
      <c r="M8" s="34"/>
      <c r="N8" s="101"/>
      <c r="Q8" s="104">
        <v>2</v>
      </c>
      <c r="R8" s="102">
        <f>D8/$AB$8</f>
        <v>4.2899701503833029E-2</v>
      </c>
      <c r="S8" s="102">
        <f t="shared" ref="S8:Y8" si="2">E8/$AB$8</f>
        <v>0.19501854101997568</v>
      </c>
      <c r="T8" s="102">
        <f t="shared" si="2"/>
        <v>0.34057109969369487</v>
      </c>
      <c r="U8" s="102">
        <f t="shared" si="2"/>
        <v>0.5056036248666036</v>
      </c>
      <c r="V8" s="102">
        <f t="shared" si="2"/>
        <v>0.63430272937810273</v>
      </c>
      <c r="W8" s="102">
        <f t="shared" si="2"/>
        <v>0.66997952195527</v>
      </c>
      <c r="X8" s="102">
        <f t="shared" si="2"/>
        <v>0.76453396608616719</v>
      </c>
      <c r="Y8" s="102">
        <f t="shared" si="2"/>
        <v>0.82647588203302824</v>
      </c>
      <c r="Z8" s="34" t="s">
        <v>25</v>
      </c>
      <c r="AA8" s="102" t="s">
        <v>25</v>
      </c>
      <c r="AB8" s="105">
        <f>K8/AVERAGE(Y6:Y7)</f>
        <v>4568.796358233114</v>
      </c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106"/>
    </row>
    <row r="9" spans="3:42" x14ac:dyDescent="0.25">
      <c r="C9" s="104">
        <v>3</v>
      </c>
      <c r="D9" s="34">
        <v>210</v>
      </c>
      <c r="E9" s="34">
        <v>978</v>
      </c>
      <c r="F9" s="34">
        <v>1540</v>
      </c>
      <c r="G9" s="34">
        <v>2683</v>
      </c>
      <c r="H9" s="34">
        <v>2930</v>
      </c>
      <c r="I9" s="34">
        <v>3245</v>
      </c>
      <c r="J9" s="34">
        <v>3462</v>
      </c>
      <c r="K9" s="34"/>
      <c r="L9" s="34"/>
      <c r="M9" s="34"/>
      <c r="N9" s="101"/>
      <c r="Q9" s="104">
        <v>3</v>
      </c>
      <c r="R9" s="102">
        <f>D9/$AB$9</f>
        <v>4.6724499187841023E-2</v>
      </c>
      <c r="S9" s="102">
        <f t="shared" ref="S9:X9" si="3">E9/$AB$9</f>
        <v>0.21760266764623107</v>
      </c>
      <c r="T9" s="102">
        <f t="shared" si="3"/>
        <v>0.34264632737750084</v>
      </c>
      <c r="U9" s="102">
        <f t="shared" si="3"/>
        <v>0.59696110152846416</v>
      </c>
      <c r="V9" s="102">
        <f t="shared" si="3"/>
        <v>0.65191801247797243</v>
      </c>
      <c r="W9" s="102">
        <f t="shared" si="3"/>
        <v>0.7220047612597339</v>
      </c>
      <c r="X9" s="102">
        <f t="shared" si="3"/>
        <v>0.77028674375383632</v>
      </c>
      <c r="Y9" s="34" t="s">
        <v>25</v>
      </c>
      <c r="Z9" s="34" t="s">
        <v>25</v>
      </c>
      <c r="AA9" s="102" t="s">
        <v>25</v>
      </c>
      <c r="AB9" s="103">
        <f>J9/AVERAGE(X6:X8)</f>
        <v>4494.4301950837744</v>
      </c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2"/>
      <c r="AP9" s="106"/>
    </row>
    <row r="10" spans="3:42" x14ac:dyDescent="0.25">
      <c r="C10" s="104">
        <v>4</v>
      </c>
      <c r="D10" s="34">
        <v>300</v>
      </c>
      <c r="E10" s="34">
        <v>783</v>
      </c>
      <c r="F10" s="34">
        <v>1493</v>
      </c>
      <c r="G10" s="34">
        <v>2069</v>
      </c>
      <c r="H10" s="34">
        <v>2474</v>
      </c>
      <c r="I10" s="34">
        <v>2869</v>
      </c>
      <c r="J10" s="34"/>
      <c r="K10" s="34"/>
      <c r="L10" s="34"/>
      <c r="M10" s="34"/>
      <c r="N10" s="101"/>
      <c r="Q10" s="104">
        <v>4</v>
      </c>
      <c r="R10" s="102">
        <f>D10/$AB$10</f>
        <v>7.2997906503073737E-2</v>
      </c>
      <c r="S10" s="102">
        <f t="shared" ref="S10:W10" si="4">E10/$AB$10</f>
        <v>0.19052453597302246</v>
      </c>
      <c r="T10" s="102">
        <f t="shared" si="4"/>
        <v>0.36328624803029697</v>
      </c>
      <c r="U10" s="102">
        <f t="shared" si="4"/>
        <v>0.50344222851619858</v>
      </c>
      <c r="V10" s="102">
        <f t="shared" si="4"/>
        <v>0.60198940229534814</v>
      </c>
      <c r="W10" s="102">
        <f t="shared" si="4"/>
        <v>0.69810331252439517</v>
      </c>
      <c r="X10" s="34" t="s">
        <v>25</v>
      </c>
      <c r="Y10" s="34" t="s">
        <v>25</v>
      </c>
      <c r="Z10" s="34" t="s">
        <v>25</v>
      </c>
      <c r="AA10" s="102" t="s">
        <v>25</v>
      </c>
      <c r="AB10" s="103">
        <f>I10/AVERAGE(W6:W9)</f>
        <v>4109.706899435093</v>
      </c>
      <c r="AD10" s="2"/>
      <c r="AE10" s="107"/>
      <c r="AF10" s="107"/>
      <c r="AG10" s="107"/>
      <c r="AH10" s="107"/>
      <c r="AI10" s="107"/>
      <c r="AJ10" s="107"/>
      <c r="AK10" s="107"/>
      <c r="AL10" s="107"/>
      <c r="AM10" s="107"/>
      <c r="AN10" s="107"/>
      <c r="AO10" s="107"/>
      <c r="AP10" s="108"/>
    </row>
    <row r="11" spans="3:42" x14ac:dyDescent="0.25">
      <c r="C11" s="104">
        <v>5</v>
      </c>
      <c r="D11" s="34">
        <v>268</v>
      </c>
      <c r="E11" s="34">
        <v>919</v>
      </c>
      <c r="F11" s="34">
        <v>1530</v>
      </c>
      <c r="G11" s="34">
        <v>2132</v>
      </c>
      <c r="H11" s="34">
        <v>2684</v>
      </c>
      <c r="I11" s="34"/>
      <c r="J11" s="34"/>
      <c r="K11" s="34"/>
      <c r="L11" s="34"/>
      <c r="M11" s="34"/>
      <c r="N11" s="101"/>
      <c r="Q11" s="104">
        <v>5</v>
      </c>
      <c r="R11" s="102">
        <f>D11/$AB$11</f>
        <v>6.1641721579847028E-2</v>
      </c>
      <c r="S11" s="102">
        <f t="shared" ref="S11:V11" si="5">E11/$AB$11</f>
        <v>0.21137590347716201</v>
      </c>
      <c r="T11" s="102">
        <f t="shared" si="5"/>
        <v>0.35190982842226104</v>
      </c>
      <c r="U11" s="102">
        <f t="shared" si="5"/>
        <v>0.49037369555311144</v>
      </c>
      <c r="V11" s="102">
        <f t="shared" si="5"/>
        <v>0.61733724149369196</v>
      </c>
      <c r="W11" s="102" t="s">
        <v>25</v>
      </c>
      <c r="X11" s="34" t="s">
        <v>25</v>
      </c>
      <c r="Y11" s="34" t="s">
        <v>25</v>
      </c>
      <c r="Z11" s="34" t="s">
        <v>25</v>
      </c>
      <c r="AA11" s="102" t="s">
        <v>25</v>
      </c>
      <c r="AB11" s="103">
        <f>H11/AVERAGE(V6:V10)</f>
        <v>4347.7046573536836</v>
      </c>
      <c r="AD11" s="2"/>
      <c r="AE11" s="109"/>
      <c r="AF11" s="109"/>
      <c r="AG11" s="109"/>
      <c r="AH11" s="109"/>
      <c r="AI11" s="109"/>
      <c r="AJ11" s="109"/>
      <c r="AK11" s="109"/>
      <c r="AL11" s="109"/>
      <c r="AM11" s="109"/>
      <c r="AN11" s="109"/>
      <c r="AO11" s="109"/>
      <c r="AP11" s="110"/>
    </row>
    <row r="12" spans="3:42" x14ac:dyDescent="0.25">
      <c r="C12" s="104">
        <v>6</v>
      </c>
      <c r="D12" s="34">
        <v>298</v>
      </c>
      <c r="E12" s="34">
        <v>888</v>
      </c>
      <c r="F12" s="34">
        <v>1698</v>
      </c>
      <c r="G12" s="34">
        <v>2487</v>
      </c>
      <c r="H12" s="34"/>
      <c r="I12" s="34"/>
      <c r="J12" s="34"/>
      <c r="K12" s="34"/>
      <c r="L12" s="34"/>
      <c r="M12" s="34"/>
      <c r="N12" s="101"/>
      <c r="Q12" s="104">
        <v>6</v>
      </c>
      <c r="R12" s="102">
        <f>D12/$AB$12</f>
        <v>6.1736806461186261E-2</v>
      </c>
      <c r="S12" s="102">
        <f t="shared" ref="S12:U12" si="6">E12/$AB$12</f>
        <v>0.18396739643467586</v>
      </c>
      <c r="T12" s="102">
        <f t="shared" si="6"/>
        <v>0.35177549453387341</v>
      </c>
      <c r="U12" s="102">
        <f t="shared" si="6"/>
        <v>0.51523301231198071</v>
      </c>
      <c r="V12" s="102" t="s">
        <v>25</v>
      </c>
      <c r="W12" s="102" t="s">
        <v>25</v>
      </c>
      <c r="X12" s="34" t="s">
        <v>25</v>
      </c>
      <c r="Y12" s="34" t="s">
        <v>25</v>
      </c>
      <c r="Z12" s="34" t="s">
        <v>25</v>
      </c>
      <c r="AA12" s="102" t="s">
        <v>25</v>
      </c>
      <c r="AB12" s="103">
        <f>G12/AVERAGE(U6:U11)</f>
        <v>4826.9422583001869</v>
      </c>
      <c r="AD12" s="2"/>
      <c r="AE12" s="109"/>
      <c r="AF12" s="109"/>
      <c r="AG12" s="109"/>
      <c r="AH12" s="109"/>
      <c r="AI12" s="109"/>
      <c r="AJ12" s="109"/>
      <c r="AK12" s="109"/>
      <c r="AL12" s="109"/>
      <c r="AM12" s="109"/>
      <c r="AN12" s="109"/>
      <c r="AO12" s="109"/>
      <c r="AP12" s="109"/>
    </row>
    <row r="13" spans="3:42" x14ac:dyDescent="0.25">
      <c r="C13" s="104">
        <v>7</v>
      </c>
      <c r="D13" s="34">
        <v>243</v>
      </c>
      <c r="E13" s="34">
        <v>980</v>
      </c>
      <c r="F13" s="34">
        <v>2010</v>
      </c>
      <c r="G13" s="34"/>
      <c r="H13" s="34"/>
      <c r="I13" s="34"/>
      <c r="J13" s="34"/>
      <c r="K13" s="34"/>
      <c r="L13" s="34"/>
      <c r="M13" s="34"/>
      <c r="N13" s="101"/>
      <c r="Q13" s="104">
        <v>7</v>
      </c>
      <c r="R13" s="102">
        <f>D13/$AB$13</f>
        <v>4.2242304136938108E-2</v>
      </c>
      <c r="S13" s="102">
        <f t="shared" ref="S13:T13" si="7">E13/$AB$13</f>
        <v>0.17035990968806314</v>
      </c>
      <c r="T13" s="102">
        <f t="shared" si="7"/>
        <v>0.3494116515030683</v>
      </c>
      <c r="U13" s="102" t="s">
        <v>25</v>
      </c>
      <c r="V13" s="102" t="s">
        <v>25</v>
      </c>
      <c r="W13" s="102" t="s">
        <v>25</v>
      </c>
      <c r="X13" s="34" t="s">
        <v>25</v>
      </c>
      <c r="Y13" s="34" t="s">
        <v>25</v>
      </c>
      <c r="Z13" s="34" t="s">
        <v>25</v>
      </c>
      <c r="AA13" s="102" t="s">
        <v>25</v>
      </c>
      <c r="AB13" s="103">
        <f>F13/AVERAGE(T6:T12)</f>
        <v>5752.5271162354175</v>
      </c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</row>
    <row r="14" spans="3:42" x14ac:dyDescent="0.25">
      <c r="C14" s="104">
        <v>8</v>
      </c>
      <c r="D14" s="34">
        <v>255</v>
      </c>
      <c r="E14" s="34">
        <v>940</v>
      </c>
      <c r="F14" s="34"/>
      <c r="G14" s="34"/>
      <c r="H14" s="34"/>
      <c r="I14" s="34"/>
      <c r="J14" s="34"/>
      <c r="K14" s="34"/>
      <c r="L14" s="34"/>
      <c r="M14" s="34"/>
      <c r="N14" s="101"/>
      <c r="Q14" s="104">
        <v>8</v>
      </c>
      <c r="R14" s="102">
        <f>D14/$AB$14</f>
        <v>5.3798361082765457E-2</v>
      </c>
      <c r="S14" s="102">
        <f>E14/$AB$14</f>
        <v>0.1983155271286256</v>
      </c>
      <c r="T14" s="102" t="s">
        <v>25</v>
      </c>
      <c r="U14" s="102" t="s">
        <v>25</v>
      </c>
      <c r="V14" s="102" t="s">
        <v>25</v>
      </c>
      <c r="W14" s="102" t="s">
        <v>25</v>
      </c>
      <c r="X14" s="34" t="s">
        <v>25</v>
      </c>
      <c r="Y14" s="34" t="s">
        <v>25</v>
      </c>
      <c r="Z14" s="34" t="s">
        <v>25</v>
      </c>
      <c r="AA14" s="102" t="s">
        <v>25</v>
      </c>
      <c r="AB14" s="103">
        <f>E14/AVERAGE(S6:S13)</f>
        <v>4739.9213445870264</v>
      </c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</row>
    <row r="15" spans="3:42" ht="15.75" thickBot="1" x14ac:dyDescent="0.3">
      <c r="C15" s="111">
        <v>9</v>
      </c>
      <c r="D15" s="37">
        <v>233</v>
      </c>
      <c r="E15" s="37"/>
      <c r="F15" s="37"/>
      <c r="G15" s="37"/>
      <c r="H15" s="37"/>
      <c r="I15" s="37"/>
      <c r="J15" s="37"/>
      <c r="K15" s="37"/>
      <c r="L15" s="37"/>
      <c r="M15" s="37"/>
      <c r="N15" s="112"/>
      <c r="Q15" s="111">
        <v>9</v>
      </c>
      <c r="R15" s="113">
        <f>D15/$AB$15</f>
        <v>5.6266599644526835E-2</v>
      </c>
      <c r="S15" s="113" t="s">
        <v>25</v>
      </c>
      <c r="T15" s="113" t="s">
        <v>25</v>
      </c>
      <c r="U15" s="113" t="s">
        <v>25</v>
      </c>
      <c r="V15" s="113" t="s">
        <v>25</v>
      </c>
      <c r="W15" s="113" t="s">
        <v>25</v>
      </c>
      <c r="X15" s="37" t="s">
        <v>25</v>
      </c>
      <c r="Y15" s="37" t="s">
        <v>25</v>
      </c>
      <c r="Z15" s="37" t="s">
        <v>25</v>
      </c>
      <c r="AA15" s="113" t="s">
        <v>25</v>
      </c>
      <c r="AB15" s="114">
        <f>D15/AVERAGE(R6:R14)</f>
        <v>4141.0001932232344</v>
      </c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</row>
    <row r="16" spans="3:42" x14ac:dyDescent="0.25">
      <c r="AB16" s="115"/>
    </row>
    <row r="17" spans="3:29" ht="15.75" thickBot="1" x14ac:dyDescent="0.3"/>
    <row r="18" spans="3:29" ht="15.75" thickBot="1" x14ac:dyDescent="0.3">
      <c r="C18" s="183" t="s">
        <v>26</v>
      </c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5"/>
      <c r="Q18" s="180" t="s">
        <v>30</v>
      </c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2"/>
    </row>
    <row r="19" spans="3:29" ht="15.75" thickBot="1" x14ac:dyDescent="0.3">
      <c r="C19" s="69" t="s">
        <v>23</v>
      </c>
      <c r="D19" s="32">
        <v>0</v>
      </c>
      <c r="E19" s="32">
        <v>1</v>
      </c>
      <c r="F19" s="32">
        <v>2</v>
      </c>
      <c r="G19" s="32">
        <v>3</v>
      </c>
      <c r="H19" s="32">
        <v>4</v>
      </c>
      <c r="I19" s="32">
        <v>5</v>
      </c>
      <c r="J19" s="32">
        <v>6</v>
      </c>
      <c r="K19" s="32">
        <v>7</v>
      </c>
      <c r="L19" s="32">
        <v>8</v>
      </c>
      <c r="M19" s="32">
        <v>9</v>
      </c>
      <c r="N19" s="116" t="s">
        <v>24</v>
      </c>
      <c r="Q19" s="30" t="s">
        <v>23</v>
      </c>
      <c r="R19" s="97">
        <v>0</v>
      </c>
      <c r="S19" s="98">
        <v>1</v>
      </c>
      <c r="T19" s="98">
        <v>2</v>
      </c>
      <c r="U19" s="98">
        <v>3</v>
      </c>
      <c r="V19" s="98">
        <v>4</v>
      </c>
      <c r="W19" s="98">
        <v>5</v>
      </c>
      <c r="X19" s="98">
        <v>6</v>
      </c>
      <c r="Y19" s="98">
        <v>7</v>
      </c>
      <c r="Z19" s="98">
        <v>8</v>
      </c>
      <c r="AA19" s="99">
        <v>9</v>
      </c>
      <c r="AB19" s="7" t="s">
        <v>24</v>
      </c>
    </row>
    <row r="20" spans="3:29" x14ac:dyDescent="0.25">
      <c r="C20" s="117" t="s">
        <v>31</v>
      </c>
      <c r="D20" s="118">
        <f t="shared" ref="D20:N20" si="8">D6/$N$6</f>
        <v>7.2891566265060243E-2</v>
      </c>
      <c r="E20" s="118">
        <f t="shared" si="8"/>
        <v>0.23343373493975902</v>
      </c>
      <c r="F20" s="118">
        <f t="shared" si="8"/>
        <v>0.36656626506024098</v>
      </c>
      <c r="G20" s="118">
        <f t="shared" si="8"/>
        <v>0.47710843373493977</v>
      </c>
      <c r="H20" s="118">
        <f t="shared" si="8"/>
        <v>0.60120481927710845</v>
      </c>
      <c r="I20" s="118">
        <f t="shared" si="8"/>
        <v>0.74066265060240966</v>
      </c>
      <c r="J20" s="118">
        <f t="shared" si="8"/>
        <v>0.78795180722891567</v>
      </c>
      <c r="K20" s="118">
        <f t="shared" si="8"/>
        <v>0.83554216867469877</v>
      </c>
      <c r="L20" s="118">
        <f t="shared" si="8"/>
        <v>0.90542168674698797</v>
      </c>
      <c r="M20" s="118">
        <f t="shared" si="8"/>
        <v>0.94006024096385543</v>
      </c>
      <c r="N20" s="119">
        <f t="shared" si="8"/>
        <v>1</v>
      </c>
      <c r="Q20" s="100">
        <v>0</v>
      </c>
      <c r="R20" s="102">
        <f t="shared" ref="R20:AA20" si="9">D6/$AB$20</f>
        <v>7.2891566265060243E-2</v>
      </c>
      <c r="S20" s="102">
        <f t="shared" si="9"/>
        <v>0.23343373493975902</v>
      </c>
      <c r="T20" s="102">
        <f t="shared" si="9"/>
        <v>0.36656626506024098</v>
      </c>
      <c r="U20" s="102">
        <f t="shared" si="9"/>
        <v>0.47710843373493977</v>
      </c>
      <c r="V20" s="102">
        <f t="shared" si="9"/>
        <v>0.60120481927710845</v>
      </c>
      <c r="W20" s="102">
        <f t="shared" si="9"/>
        <v>0.74066265060240966</v>
      </c>
      <c r="X20" s="102">
        <f t="shared" si="9"/>
        <v>0.78795180722891567</v>
      </c>
      <c r="Y20" s="102">
        <f t="shared" si="9"/>
        <v>0.83554216867469877</v>
      </c>
      <c r="Z20" s="102">
        <f t="shared" si="9"/>
        <v>0.90542168674698797</v>
      </c>
      <c r="AA20" s="102">
        <f t="shared" si="9"/>
        <v>0.94006024096385543</v>
      </c>
      <c r="AB20" s="103">
        <v>3320</v>
      </c>
    </row>
    <row r="21" spans="3:29" x14ac:dyDescent="0.25">
      <c r="C21" s="120" t="s">
        <v>32</v>
      </c>
      <c r="D21" s="102">
        <v>9.5000000000000001E-2</v>
      </c>
      <c r="E21" s="102">
        <v>0.2112</v>
      </c>
      <c r="F21" s="102">
        <v>0.38</v>
      </c>
      <c r="G21" s="102">
        <v>0.52239999999999998</v>
      </c>
      <c r="H21" s="102">
        <v>0.59150000000000003</v>
      </c>
      <c r="I21" s="102">
        <v>0.77680000000000005</v>
      </c>
      <c r="J21" s="102">
        <v>0.81040000000000001</v>
      </c>
      <c r="K21" s="102">
        <v>0.86570000000000003</v>
      </c>
      <c r="L21" s="102">
        <v>0.91049999999999998</v>
      </c>
      <c r="M21" s="121">
        <v>0.96879999999999999</v>
      </c>
      <c r="N21" s="122">
        <v>1</v>
      </c>
      <c r="Q21" s="104">
        <v>1</v>
      </c>
      <c r="R21" s="102">
        <f t="shared" ref="R21:Z21" si="10">D7/$AB$21</f>
        <v>5.1466530080196596E-2</v>
      </c>
      <c r="S21" s="102">
        <f t="shared" si="10"/>
        <v>0.18424152785011552</v>
      </c>
      <c r="T21" s="102">
        <f t="shared" si="10"/>
        <v>0.32912629740361016</v>
      </c>
      <c r="U21" s="102">
        <f t="shared" si="10"/>
        <v>0.5179089896725666</v>
      </c>
      <c r="V21" s="102">
        <f t="shared" si="10"/>
        <v>0.59727124403992848</v>
      </c>
      <c r="W21" s="102">
        <f t="shared" si="10"/>
        <v>0.65976631628016724</v>
      </c>
      <c r="X21" s="102">
        <f t="shared" si="10"/>
        <v>0.75837445794642622</v>
      </c>
      <c r="Y21" s="102">
        <f t="shared" si="10"/>
        <v>0.8174095953913576</v>
      </c>
      <c r="Z21" s="102">
        <f t="shared" si="10"/>
        <v>0.90542168674698797</v>
      </c>
      <c r="AA21" s="102" t="s">
        <v>25</v>
      </c>
      <c r="AB21" s="105">
        <f>L7/Z20</f>
        <v>4624.3646041250831</v>
      </c>
    </row>
    <row r="22" spans="3:29" x14ac:dyDescent="0.25">
      <c r="C22" s="120" t="s">
        <v>33</v>
      </c>
      <c r="D22" s="102">
        <v>8.7599999999999997E-2</v>
      </c>
      <c r="E22" s="102">
        <v>0.20380000000000001</v>
      </c>
      <c r="F22" s="102">
        <v>0.37259999999999999</v>
      </c>
      <c r="G22" s="102">
        <v>0.51500000000000001</v>
      </c>
      <c r="H22" s="102">
        <v>0.58409999999999995</v>
      </c>
      <c r="I22" s="102">
        <v>0.76939999999999997</v>
      </c>
      <c r="J22" s="102">
        <v>0.80300000000000005</v>
      </c>
      <c r="K22" s="102">
        <v>0.85829999999999995</v>
      </c>
      <c r="L22" s="102">
        <v>0.90310000000000001</v>
      </c>
      <c r="M22" s="121">
        <v>0.96140000000000003</v>
      </c>
      <c r="N22" s="122">
        <v>1</v>
      </c>
      <c r="Q22" s="104">
        <v>2</v>
      </c>
      <c r="R22" s="102">
        <f t="shared" ref="R22:Y22" si="11">D8/$AB$22</f>
        <v>4.2429099760780215E-2</v>
      </c>
      <c r="S22" s="102">
        <f t="shared" si="11"/>
        <v>0.19287922391252638</v>
      </c>
      <c r="T22" s="102">
        <f t="shared" si="11"/>
        <v>0.3368350981008878</v>
      </c>
      <c r="U22" s="102">
        <f t="shared" si="11"/>
        <v>0.50005724718062394</v>
      </c>
      <c r="V22" s="102">
        <f t="shared" si="11"/>
        <v>0.62734454646296456</v>
      </c>
      <c r="W22" s="102">
        <f t="shared" si="11"/>
        <v>0.66262997126402157</v>
      </c>
      <c r="X22" s="102">
        <f t="shared" si="11"/>
        <v>0.75614717073676163</v>
      </c>
      <c r="Y22" s="102">
        <f t="shared" si="11"/>
        <v>0.8174095953913576</v>
      </c>
      <c r="Z22" s="34" t="s">
        <v>25</v>
      </c>
      <c r="AA22" s="102" t="s">
        <v>25</v>
      </c>
      <c r="AB22" s="105">
        <f>K8/MIN(Y20:Y21)</f>
        <v>4619.4710966074908</v>
      </c>
    </row>
    <row r="23" spans="3:29" ht="15.75" thickBot="1" x14ac:dyDescent="0.3">
      <c r="C23" s="123" t="s">
        <v>34</v>
      </c>
      <c r="D23" s="113">
        <v>8.0299999999999996E-2</v>
      </c>
      <c r="E23" s="113">
        <v>0.19650000000000001</v>
      </c>
      <c r="F23" s="113">
        <v>0.36530000000000001</v>
      </c>
      <c r="G23" s="124">
        <v>0.50770000000000004</v>
      </c>
      <c r="H23" s="124">
        <v>0.57679999999999998</v>
      </c>
      <c r="I23" s="124">
        <v>0.7621</v>
      </c>
      <c r="J23" s="124">
        <v>0.79569999999999996</v>
      </c>
      <c r="K23" s="113">
        <v>0.85099999999999998</v>
      </c>
      <c r="L23" s="113">
        <v>0.89580000000000004</v>
      </c>
      <c r="M23" s="125">
        <v>0.95409999999999995</v>
      </c>
      <c r="N23" s="126">
        <v>1</v>
      </c>
      <c r="Q23" s="104">
        <v>3</v>
      </c>
      <c r="R23" s="102">
        <f t="shared" ref="R23:X23" si="12">D9/$AB$23</f>
        <v>4.5866812782992469E-2</v>
      </c>
      <c r="S23" s="102">
        <f t="shared" si="12"/>
        <v>0.21360829953222207</v>
      </c>
      <c r="T23" s="102">
        <f t="shared" si="12"/>
        <v>0.33635662707527814</v>
      </c>
      <c r="U23" s="102">
        <f t="shared" si="12"/>
        <v>0.58600313665128001</v>
      </c>
      <c r="V23" s="102">
        <f t="shared" si="12"/>
        <v>0.63995124501984735</v>
      </c>
      <c r="W23" s="102">
        <f t="shared" si="12"/>
        <v>0.70875146419433599</v>
      </c>
      <c r="X23" s="102">
        <f t="shared" si="12"/>
        <v>0.75614717073676163</v>
      </c>
      <c r="Y23" s="34" t="s">
        <v>25</v>
      </c>
      <c r="Z23" s="34" t="s">
        <v>25</v>
      </c>
      <c r="AA23" s="102" t="s">
        <v>25</v>
      </c>
      <c r="AB23" s="103">
        <f>J9/MIN(X20:X22)</f>
        <v>4578.473786560302</v>
      </c>
      <c r="AC23" s="127"/>
    </row>
    <row r="24" spans="3:29" ht="15.75" thickBot="1" x14ac:dyDescent="0.3">
      <c r="C24"/>
      <c r="D24"/>
      <c r="E24"/>
      <c r="F24"/>
      <c r="G24"/>
      <c r="H24"/>
      <c r="I24"/>
      <c r="J24"/>
      <c r="K24"/>
      <c r="L24"/>
      <c r="M24"/>
      <c r="N24"/>
      <c r="Q24" s="104">
        <v>4</v>
      </c>
      <c r="R24" s="102">
        <f t="shared" ref="R24:W24" si="13">D10/$AB$24</f>
        <v>6.8989158202875628E-2</v>
      </c>
      <c r="S24" s="102">
        <f t="shared" si="13"/>
        <v>0.18006170290950538</v>
      </c>
      <c r="T24" s="102">
        <f t="shared" si="13"/>
        <v>0.34333604398964435</v>
      </c>
      <c r="U24" s="102">
        <f t="shared" si="13"/>
        <v>0.47579522773916555</v>
      </c>
      <c r="V24" s="102">
        <f t="shared" si="13"/>
        <v>0.56893059131304768</v>
      </c>
      <c r="W24" s="102">
        <f t="shared" si="13"/>
        <v>0.65976631628016724</v>
      </c>
      <c r="X24" s="34" t="s">
        <v>25</v>
      </c>
      <c r="Y24" s="34" t="s">
        <v>25</v>
      </c>
      <c r="Z24" s="34" t="s">
        <v>25</v>
      </c>
      <c r="AA24" s="102" t="s">
        <v>25</v>
      </c>
      <c r="AB24" s="103">
        <f>I10/MIN(W20:W23)</f>
        <v>4348.509357336894</v>
      </c>
    </row>
    <row r="25" spans="3:29" ht="15.75" thickBot="1" x14ac:dyDescent="0.3">
      <c r="C25" s="128" t="s">
        <v>23</v>
      </c>
      <c r="D25" s="31">
        <v>0</v>
      </c>
      <c r="E25" s="32">
        <v>1</v>
      </c>
      <c r="F25" s="32">
        <v>2</v>
      </c>
      <c r="G25" s="32">
        <v>3</v>
      </c>
      <c r="H25" s="32">
        <v>4</v>
      </c>
      <c r="I25" s="32">
        <v>5</v>
      </c>
      <c r="J25" s="32">
        <v>6</v>
      </c>
      <c r="K25" s="32">
        <v>7</v>
      </c>
      <c r="L25" s="32">
        <v>8</v>
      </c>
      <c r="M25" s="32">
        <v>9</v>
      </c>
      <c r="N25" s="129" t="s">
        <v>24</v>
      </c>
      <c r="Q25" s="104">
        <v>5</v>
      </c>
      <c r="R25" s="102">
        <f>D11/$AB$25</f>
        <v>5.6808270667621751E-2</v>
      </c>
      <c r="S25" s="102">
        <f>E11/$AB$25</f>
        <v>0.1948014953117328</v>
      </c>
      <c r="T25" s="102">
        <f>F11/$AB$25</f>
        <v>0.3243158735875421</v>
      </c>
      <c r="U25" s="102">
        <f>G11/$AB$25</f>
        <v>0.45192251143048351</v>
      </c>
      <c r="V25" s="102">
        <f>H11/$AB$25</f>
        <v>0.56893059131304768</v>
      </c>
      <c r="W25" s="102" t="s">
        <v>25</v>
      </c>
      <c r="X25" s="34" t="s">
        <v>25</v>
      </c>
      <c r="Y25" s="34" t="s">
        <v>25</v>
      </c>
      <c r="Z25" s="34" t="s">
        <v>25</v>
      </c>
      <c r="AA25" s="102" t="s">
        <v>25</v>
      </c>
      <c r="AB25" s="103">
        <f>H11/MIN(V20:V24)</f>
        <v>4717.6229244511815</v>
      </c>
    </row>
    <row r="26" spans="3:29" x14ac:dyDescent="0.25">
      <c r="C26" s="15" t="s">
        <v>35</v>
      </c>
      <c r="D26" s="130">
        <f t="shared" ref="D26:N26" si="14">D20</f>
        <v>7.2891566265060243E-2</v>
      </c>
      <c r="E26" s="130">
        <f t="shared" si="14"/>
        <v>0.23343373493975902</v>
      </c>
      <c r="F26" s="130">
        <f t="shared" si="14"/>
        <v>0.36656626506024098</v>
      </c>
      <c r="G26" s="130">
        <f t="shared" si="14"/>
        <v>0.47710843373493977</v>
      </c>
      <c r="H26" s="130">
        <f t="shared" si="14"/>
        <v>0.60120481927710845</v>
      </c>
      <c r="I26" s="130">
        <f t="shared" si="14"/>
        <v>0.74066265060240966</v>
      </c>
      <c r="J26" s="130">
        <f t="shared" si="14"/>
        <v>0.78795180722891567</v>
      </c>
      <c r="K26" s="130">
        <f t="shared" si="14"/>
        <v>0.83554216867469877</v>
      </c>
      <c r="L26" s="130">
        <f t="shared" si="14"/>
        <v>0.90542168674698797</v>
      </c>
      <c r="M26" s="130">
        <f t="shared" si="14"/>
        <v>0.94006024096385543</v>
      </c>
      <c r="N26" s="131">
        <f t="shared" si="14"/>
        <v>1</v>
      </c>
      <c r="Q26" s="104">
        <v>6</v>
      </c>
      <c r="R26" s="102">
        <f>D12/$AB$26</f>
        <v>5.4150747248204296E-2</v>
      </c>
      <c r="S26" s="102">
        <f>E12/$AB$26</f>
        <v>0.1613619582429712</v>
      </c>
      <c r="T26" s="102">
        <f>F12/$AB$26</f>
        <v>0.30855023096460032</v>
      </c>
      <c r="U26" s="102">
        <f>G12/$AB$26</f>
        <v>0.45192251143048351</v>
      </c>
      <c r="V26" s="102" t="s">
        <v>25</v>
      </c>
      <c r="W26" s="102" t="s">
        <v>25</v>
      </c>
      <c r="X26" s="34" t="s">
        <v>25</v>
      </c>
      <c r="Y26" s="34" t="s">
        <v>25</v>
      </c>
      <c r="Z26" s="34" t="s">
        <v>25</v>
      </c>
      <c r="AA26" s="102" t="s">
        <v>25</v>
      </c>
      <c r="AB26" s="103">
        <f>G12/MIN(U20:U25)</f>
        <v>5503.1558222842814</v>
      </c>
    </row>
    <row r="27" spans="3:29" x14ac:dyDescent="0.25">
      <c r="C27" s="132" t="s">
        <v>5</v>
      </c>
      <c r="D27" s="130">
        <f t="shared" ref="D27:M27" si="15">AVERAGE(D20:D23)</f>
        <v>8.3947891566265059E-2</v>
      </c>
      <c r="E27" s="130">
        <f t="shared" si="15"/>
        <v>0.21123343373493975</v>
      </c>
      <c r="F27" s="130">
        <f t="shared" si="15"/>
        <v>0.37111656626506023</v>
      </c>
      <c r="G27" s="130">
        <f t="shared" si="15"/>
        <v>0.50555210843373488</v>
      </c>
      <c r="H27" s="130">
        <f t="shared" si="15"/>
        <v>0.58840120481927705</v>
      </c>
      <c r="I27" s="130">
        <f t="shared" si="15"/>
        <v>0.76224066265060242</v>
      </c>
      <c r="J27" s="130">
        <f t="shared" si="15"/>
        <v>0.79926295180722895</v>
      </c>
      <c r="K27" s="130">
        <f t="shared" si="15"/>
        <v>0.85263554216867465</v>
      </c>
      <c r="L27" s="130">
        <f t="shared" si="15"/>
        <v>0.90370542168674695</v>
      </c>
      <c r="M27" s="130">
        <f t="shared" si="15"/>
        <v>0.95609006024096377</v>
      </c>
      <c r="N27" s="131">
        <v>1</v>
      </c>
      <c r="Q27" s="104">
        <v>7</v>
      </c>
      <c r="R27" s="102">
        <f>D13/$AB$27</f>
        <v>3.7302341355421827E-2</v>
      </c>
      <c r="S27" s="102">
        <f>E13/$AB$27</f>
        <v>0.15043742604244195</v>
      </c>
      <c r="T27" s="102">
        <f>F13/$AB$27</f>
        <v>0.30855023096460032</v>
      </c>
      <c r="U27" s="102" t="s">
        <v>25</v>
      </c>
      <c r="V27" s="102" t="s">
        <v>25</v>
      </c>
      <c r="W27" s="102" t="s">
        <v>25</v>
      </c>
      <c r="X27" s="34" t="s">
        <v>25</v>
      </c>
      <c r="Y27" s="34" t="s">
        <v>25</v>
      </c>
      <c r="Z27" s="34" t="s">
        <v>25</v>
      </c>
      <c r="AA27" s="102" t="s">
        <v>25</v>
      </c>
      <c r="AB27" s="103">
        <f>F13/MIN(T20:T26)</f>
        <v>6514.3363974036547</v>
      </c>
    </row>
    <row r="28" spans="3:29" x14ac:dyDescent="0.25">
      <c r="C28" s="132" t="s">
        <v>36</v>
      </c>
      <c r="D28" s="130">
        <f t="shared" ref="D28:N28" si="16">MIN(D20:D23)</f>
        <v>7.2891566265060243E-2</v>
      </c>
      <c r="E28" s="130">
        <f t="shared" si="16"/>
        <v>0.19650000000000001</v>
      </c>
      <c r="F28" s="130">
        <f t="shared" si="16"/>
        <v>0.36530000000000001</v>
      </c>
      <c r="G28" s="130">
        <f t="shared" si="16"/>
        <v>0.47710843373493977</v>
      </c>
      <c r="H28" s="130">
        <f t="shared" si="16"/>
        <v>0.57679999999999998</v>
      </c>
      <c r="I28" s="130">
        <f t="shared" si="16"/>
        <v>0.74066265060240966</v>
      </c>
      <c r="J28" s="130">
        <f t="shared" si="16"/>
        <v>0.78795180722891567</v>
      </c>
      <c r="K28" s="130">
        <f t="shared" si="16"/>
        <v>0.83554216867469877</v>
      </c>
      <c r="L28" s="130">
        <f t="shared" si="16"/>
        <v>0.89580000000000004</v>
      </c>
      <c r="M28" s="130">
        <f t="shared" si="16"/>
        <v>0.94006024096385543</v>
      </c>
      <c r="N28" s="131">
        <f t="shared" si="16"/>
        <v>1</v>
      </c>
      <c r="Q28" s="104">
        <v>8</v>
      </c>
      <c r="R28" s="102">
        <f>D14/$AB$28</f>
        <v>4.0810152809385852E-2</v>
      </c>
      <c r="S28" s="102">
        <f>E14/$AB$28</f>
        <v>0.15043742604244195</v>
      </c>
      <c r="T28" s="102" t="s">
        <v>25</v>
      </c>
      <c r="U28" s="102" t="s">
        <v>25</v>
      </c>
      <c r="V28" s="102" t="s">
        <v>25</v>
      </c>
      <c r="W28" s="102" t="s">
        <v>25</v>
      </c>
      <c r="X28" s="34" t="s">
        <v>25</v>
      </c>
      <c r="Y28" s="34" t="s">
        <v>25</v>
      </c>
      <c r="Z28" s="34" t="s">
        <v>25</v>
      </c>
      <c r="AA28" s="102" t="s">
        <v>25</v>
      </c>
      <c r="AB28" s="103">
        <f>E14/MIN(S20:S27)</f>
        <v>6248.4451158769743</v>
      </c>
    </row>
    <row r="29" spans="3:29" ht="15.75" thickBot="1" x14ac:dyDescent="0.3">
      <c r="C29" s="132" t="s">
        <v>37</v>
      </c>
      <c r="D29" s="130">
        <f t="shared" ref="D29:N29" si="17">MAX(D20:D23)</f>
        <v>9.5000000000000001E-2</v>
      </c>
      <c r="E29" s="130">
        <f t="shared" si="17"/>
        <v>0.23343373493975902</v>
      </c>
      <c r="F29" s="130">
        <f t="shared" si="17"/>
        <v>0.38</v>
      </c>
      <c r="G29" s="130">
        <f t="shared" si="17"/>
        <v>0.52239999999999998</v>
      </c>
      <c r="H29" s="130">
        <f t="shared" si="17"/>
        <v>0.60120481927710845</v>
      </c>
      <c r="I29" s="130">
        <f t="shared" si="17"/>
        <v>0.77680000000000005</v>
      </c>
      <c r="J29" s="130">
        <f t="shared" si="17"/>
        <v>0.81040000000000001</v>
      </c>
      <c r="K29" s="130">
        <f t="shared" si="17"/>
        <v>0.86570000000000003</v>
      </c>
      <c r="L29" s="130">
        <f t="shared" si="17"/>
        <v>0.91049999999999998</v>
      </c>
      <c r="M29" s="130">
        <f t="shared" si="17"/>
        <v>0.96879999999999999</v>
      </c>
      <c r="N29" s="131">
        <f t="shared" si="17"/>
        <v>1</v>
      </c>
      <c r="Q29" s="111">
        <v>9</v>
      </c>
      <c r="R29" s="113">
        <f>D15/$AB$29</f>
        <v>3.7302341355421827E-2</v>
      </c>
      <c r="S29" s="113" t="s">
        <v>25</v>
      </c>
      <c r="T29" s="113" t="s">
        <v>25</v>
      </c>
      <c r="U29" s="113" t="s">
        <v>25</v>
      </c>
      <c r="V29" s="113" t="s">
        <v>25</v>
      </c>
      <c r="W29" s="113" t="s">
        <v>25</v>
      </c>
      <c r="X29" s="37" t="s">
        <v>25</v>
      </c>
      <c r="Y29" s="37" t="s">
        <v>25</v>
      </c>
      <c r="Z29" s="37" t="s">
        <v>25</v>
      </c>
      <c r="AA29" s="113" t="s">
        <v>25</v>
      </c>
      <c r="AB29" s="114">
        <f>D15/MIN(R20:R28)</f>
        <v>6246.2567102677021</v>
      </c>
    </row>
    <row r="30" spans="3:29" x14ac:dyDescent="0.25">
      <c r="C30" s="132" t="s">
        <v>19</v>
      </c>
      <c r="D30" s="130">
        <f>AVERAGE(R6:R15)</f>
        <v>5.6266599644526835E-2</v>
      </c>
      <c r="E30" s="130">
        <f>AVERAGE(S6:S14)</f>
        <v>0.1983155271286256</v>
      </c>
      <c r="F30" s="130">
        <f>AVERAGE(T6:T13)</f>
        <v>0.3494116515030683</v>
      </c>
      <c r="G30" s="130">
        <f>AVERAGE(U6:U12)</f>
        <v>0.51523301231198071</v>
      </c>
      <c r="H30" s="130">
        <f>AVERAGE(V6:V11)</f>
        <v>0.61733724149369207</v>
      </c>
      <c r="I30" s="130">
        <f>AVERAGE(W6:W10)</f>
        <v>0.69810331252439517</v>
      </c>
      <c r="J30" s="130">
        <f>AVERAGE(X6:X9)</f>
        <v>0.77028674375383632</v>
      </c>
      <c r="K30" s="130">
        <f>AVERAGE(Y6:Y8)</f>
        <v>0.82647588203302824</v>
      </c>
      <c r="L30" s="130">
        <f>AVERAGE(Z6:Z7)</f>
        <v>0.90542168674698797</v>
      </c>
      <c r="M30" s="130">
        <f>AVERAGE(AA6)</f>
        <v>0.94006024096385543</v>
      </c>
      <c r="N30" s="131">
        <v>1</v>
      </c>
    </row>
    <row r="31" spans="3:29" ht="15.75" thickBot="1" x14ac:dyDescent="0.3">
      <c r="C31" s="132" t="s">
        <v>20</v>
      </c>
      <c r="D31" s="130">
        <f>MIN(R20:R29)</f>
        <v>3.7302341355421827E-2</v>
      </c>
      <c r="E31" s="130">
        <f t="shared" ref="E31:M31" si="18">MIN(S20:S29)</f>
        <v>0.15043742604244195</v>
      </c>
      <c r="F31" s="130">
        <f t="shared" si="18"/>
        <v>0.30855023096460032</v>
      </c>
      <c r="G31" s="130">
        <f t="shared" si="18"/>
        <v>0.45192251143048351</v>
      </c>
      <c r="H31" s="130">
        <f t="shared" si="18"/>
        <v>0.56893059131304768</v>
      </c>
      <c r="I31" s="130">
        <f t="shared" si="18"/>
        <v>0.65976631628016724</v>
      </c>
      <c r="J31" s="130">
        <f t="shared" si="18"/>
        <v>0.75614717073676163</v>
      </c>
      <c r="K31" s="130">
        <f t="shared" si="18"/>
        <v>0.8174095953913576</v>
      </c>
      <c r="L31" s="130">
        <f t="shared" si="18"/>
        <v>0.90542168674698797</v>
      </c>
      <c r="M31" s="130">
        <f t="shared" si="18"/>
        <v>0.94006024096385543</v>
      </c>
      <c r="N31" s="131">
        <v>1</v>
      </c>
    </row>
    <row r="32" spans="3:29" ht="15.75" thickBot="1" x14ac:dyDescent="0.3">
      <c r="C32" s="133" t="s">
        <v>21</v>
      </c>
      <c r="D32" s="134">
        <f>MAX(R34:R43)</f>
        <v>7.2891566265060243E-2</v>
      </c>
      <c r="E32" s="134">
        <f t="shared" ref="E32:M32" si="19">MAX(S34:S43)</f>
        <v>0.23343373493975902</v>
      </c>
      <c r="F32" s="134">
        <f t="shared" si="19"/>
        <v>0.36656626506024098</v>
      </c>
      <c r="G32" s="134">
        <f t="shared" si="19"/>
        <v>0.58600313665128001</v>
      </c>
      <c r="H32" s="134">
        <f t="shared" si="19"/>
        <v>0.63995124501984735</v>
      </c>
      <c r="I32" s="134">
        <f t="shared" si="19"/>
        <v>0.74066265060240966</v>
      </c>
      <c r="J32" s="134">
        <f t="shared" si="19"/>
        <v>0.78795180722891567</v>
      </c>
      <c r="K32" s="134">
        <f t="shared" si="19"/>
        <v>0.83554216867469877</v>
      </c>
      <c r="L32" s="134">
        <f t="shared" si="19"/>
        <v>0.90542168674698797</v>
      </c>
      <c r="M32" s="134">
        <f t="shared" si="19"/>
        <v>0.94006024096385543</v>
      </c>
      <c r="N32" s="135">
        <v>1</v>
      </c>
      <c r="Q32" s="180" t="s">
        <v>38</v>
      </c>
      <c r="R32" s="181"/>
      <c r="S32" s="181"/>
      <c r="T32" s="181"/>
      <c r="U32" s="181"/>
      <c r="V32" s="181"/>
      <c r="W32" s="181"/>
      <c r="X32" s="181"/>
      <c r="Y32" s="181"/>
      <c r="Z32" s="181"/>
      <c r="AA32" s="181"/>
      <c r="AB32" s="182"/>
    </row>
    <row r="33" spans="17:28" ht="15.75" thickBot="1" x14ac:dyDescent="0.3">
      <c r="Q33" s="30" t="s">
        <v>23</v>
      </c>
      <c r="R33" s="97">
        <v>0</v>
      </c>
      <c r="S33" s="98">
        <v>1</v>
      </c>
      <c r="T33" s="98">
        <v>2</v>
      </c>
      <c r="U33" s="98">
        <v>3</v>
      </c>
      <c r="V33" s="98">
        <v>4</v>
      </c>
      <c r="W33" s="98">
        <v>5</v>
      </c>
      <c r="X33" s="98">
        <v>6</v>
      </c>
      <c r="Y33" s="98">
        <v>7</v>
      </c>
      <c r="Z33" s="98">
        <v>8</v>
      </c>
      <c r="AA33" s="99">
        <v>9</v>
      </c>
      <c r="AB33" s="7" t="s">
        <v>24</v>
      </c>
    </row>
    <row r="34" spans="17:28" x14ac:dyDescent="0.25">
      <c r="Q34" s="100">
        <v>0</v>
      </c>
      <c r="R34" s="102">
        <f>D6/$AB$34</f>
        <v>7.2891566265060243E-2</v>
      </c>
      <c r="S34" s="102">
        <f t="shared" ref="S34:AA34" si="20">E6/$AB$34</f>
        <v>0.23343373493975902</v>
      </c>
      <c r="T34" s="102">
        <f t="shared" si="20"/>
        <v>0.36656626506024098</v>
      </c>
      <c r="U34" s="102">
        <f t="shared" si="20"/>
        <v>0.47710843373493977</v>
      </c>
      <c r="V34" s="102">
        <f t="shared" si="20"/>
        <v>0.60120481927710845</v>
      </c>
      <c r="W34" s="102">
        <f t="shared" si="20"/>
        <v>0.74066265060240966</v>
      </c>
      <c r="X34" s="102">
        <f t="shared" si="20"/>
        <v>0.78795180722891567</v>
      </c>
      <c r="Y34" s="102">
        <f t="shared" si="20"/>
        <v>0.83554216867469877</v>
      </c>
      <c r="Z34" s="102">
        <f t="shared" si="20"/>
        <v>0.90542168674698797</v>
      </c>
      <c r="AA34" s="102">
        <f t="shared" si="20"/>
        <v>0.94006024096385543</v>
      </c>
      <c r="AB34" s="103">
        <v>3320</v>
      </c>
    </row>
    <row r="35" spans="17:28" x14ac:dyDescent="0.25">
      <c r="Q35" s="104">
        <v>1</v>
      </c>
      <c r="R35" s="102">
        <f>D7/$AB$35</f>
        <v>5.1466530080196596E-2</v>
      </c>
      <c r="S35" s="102">
        <f t="shared" ref="S35:Y35" si="21">E7/$AB$35</f>
        <v>0.18424152785011552</v>
      </c>
      <c r="T35" s="102">
        <f t="shared" si="21"/>
        <v>0.32912629740361016</v>
      </c>
      <c r="U35" s="102">
        <f t="shared" si="21"/>
        <v>0.5179089896725666</v>
      </c>
      <c r="V35" s="102">
        <f t="shared" si="21"/>
        <v>0.59727124403992848</v>
      </c>
      <c r="W35" s="102">
        <f t="shared" si="21"/>
        <v>0.65976631628016724</v>
      </c>
      <c r="X35" s="102">
        <f t="shared" si="21"/>
        <v>0.75837445794642622</v>
      </c>
      <c r="Y35" s="102">
        <f t="shared" si="21"/>
        <v>0.8174095953913576</v>
      </c>
      <c r="Z35" s="102">
        <f>L7/$AB$35</f>
        <v>0.90542168674698797</v>
      </c>
      <c r="AA35" s="102" t="s">
        <v>25</v>
      </c>
      <c r="AB35" s="105">
        <f>L7/Z34</f>
        <v>4624.3646041250831</v>
      </c>
    </row>
    <row r="36" spans="17:28" x14ac:dyDescent="0.25">
      <c r="Q36" s="104">
        <v>2</v>
      </c>
      <c r="R36" s="102">
        <f>D8/$AB$22</f>
        <v>4.2429099760780215E-2</v>
      </c>
      <c r="S36" s="102">
        <f t="shared" ref="S36:Y36" si="22">E8/$AB$22</f>
        <v>0.19287922391252638</v>
      </c>
      <c r="T36" s="102">
        <f t="shared" si="22"/>
        <v>0.3368350981008878</v>
      </c>
      <c r="U36" s="102">
        <f t="shared" si="22"/>
        <v>0.50005724718062394</v>
      </c>
      <c r="V36" s="102">
        <f t="shared" si="22"/>
        <v>0.62734454646296456</v>
      </c>
      <c r="W36" s="102">
        <f t="shared" si="22"/>
        <v>0.66262997126402157</v>
      </c>
      <c r="X36" s="102">
        <f t="shared" si="22"/>
        <v>0.75614717073676163</v>
      </c>
      <c r="Y36" s="102">
        <f t="shared" si="22"/>
        <v>0.8174095953913576</v>
      </c>
      <c r="Z36" s="34" t="s">
        <v>25</v>
      </c>
      <c r="AA36" s="102" t="s">
        <v>25</v>
      </c>
      <c r="AB36" s="105">
        <f>K8/MAX(Y34:Y35)</f>
        <v>4519.2213410237928</v>
      </c>
    </row>
    <row r="37" spans="17:28" x14ac:dyDescent="0.25">
      <c r="Q37" s="104">
        <v>3</v>
      </c>
      <c r="R37" s="102">
        <f>D9/$AB$23</f>
        <v>4.5866812782992469E-2</v>
      </c>
      <c r="S37" s="102">
        <f t="shared" ref="S37:X37" si="23">E9/$AB$23</f>
        <v>0.21360829953222207</v>
      </c>
      <c r="T37" s="102">
        <f t="shared" si="23"/>
        <v>0.33635662707527814</v>
      </c>
      <c r="U37" s="102">
        <f t="shared" si="23"/>
        <v>0.58600313665128001</v>
      </c>
      <c r="V37" s="102">
        <f t="shared" si="23"/>
        <v>0.63995124501984735</v>
      </c>
      <c r="W37" s="102">
        <f t="shared" si="23"/>
        <v>0.70875146419433599</v>
      </c>
      <c r="X37" s="102">
        <f t="shared" si="23"/>
        <v>0.75614717073676163</v>
      </c>
      <c r="Y37" s="34" t="s">
        <v>25</v>
      </c>
      <c r="Z37" s="34" t="s">
        <v>25</v>
      </c>
      <c r="AA37" s="102" t="s">
        <v>25</v>
      </c>
      <c r="AB37" s="103">
        <f>J9/MAX(X34:X36)</f>
        <v>4393.6697247706425</v>
      </c>
    </row>
    <row r="38" spans="17:28" x14ac:dyDescent="0.25">
      <c r="Q38" s="104">
        <v>4</v>
      </c>
      <c r="R38" s="102">
        <f>D10/$AB$24</f>
        <v>6.8989158202875628E-2</v>
      </c>
      <c r="S38" s="102">
        <f t="shared" ref="S38:W38" si="24">E10/$AB$24</f>
        <v>0.18006170290950538</v>
      </c>
      <c r="T38" s="102">
        <f t="shared" si="24"/>
        <v>0.34333604398964435</v>
      </c>
      <c r="U38" s="102">
        <f t="shared" si="24"/>
        <v>0.47579522773916555</v>
      </c>
      <c r="V38" s="102">
        <f t="shared" si="24"/>
        <v>0.56893059131304768</v>
      </c>
      <c r="W38" s="102">
        <f t="shared" si="24"/>
        <v>0.65976631628016724</v>
      </c>
      <c r="X38" s="34" t="s">
        <v>25</v>
      </c>
      <c r="Y38" s="34" t="s">
        <v>25</v>
      </c>
      <c r="Z38" s="34" t="s">
        <v>25</v>
      </c>
      <c r="AA38" s="102" t="s">
        <v>25</v>
      </c>
      <c r="AB38" s="103">
        <f>I10/MAX(W34:W37)</f>
        <v>3873.5583570557137</v>
      </c>
    </row>
    <row r="39" spans="17:28" x14ac:dyDescent="0.25">
      <c r="Q39" s="104">
        <v>5</v>
      </c>
      <c r="R39" s="102">
        <f>D11/$AB$25</f>
        <v>5.6808270667621751E-2</v>
      </c>
      <c r="S39" s="102">
        <f t="shared" ref="S39:V39" si="25">E11/$AB$25</f>
        <v>0.1948014953117328</v>
      </c>
      <c r="T39" s="102">
        <f t="shared" si="25"/>
        <v>0.3243158735875421</v>
      </c>
      <c r="U39" s="102">
        <f t="shared" si="25"/>
        <v>0.45192251143048351</v>
      </c>
      <c r="V39" s="102">
        <f t="shared" si="25"/>
        <v>0.56893059131304768</v>
      </c>
      <c r="W39" s="102" t="s">
        <v>25</v>
      </c>
      <c r="X39" s="34" t="s">
        <v>25</v>
      </c>
      <c r="Y39" s="34" t="s">
        <v>25</v>
      </c>
      <c r="Z39" s="34" t="s">
        <v>25</v>
      </c>
      <c r="AA39" s="102" t="s">
        <v>25</v>
      </c>
      <c r="AB39" s="103">
        <f>H11/MAX(V34:V38)</f>
        <v>4194.0695027740103</v>
      </c>
    </row>
    <row r="40" spans="17:28" x14ac:dyDescent="0.25">
      <c r="Q40" s="104">
        <v>6</v>
      </c>
      <c r="R40" s="102">
        <f>D12/$AB$26</f>
        <v>5.4150747248204296E-2</v>
      </c>
      <c r="S40" s="102">
        <f>E12/$AB$26</f>
        <v>0.1613619582429712</v>
      </c>
      <c r="T40" s="102">
        <f>F12/$AB$26</f>
        <v>0.30855023096460032</v>
      </c>
      <c r="U40" s="102">
        <f>G12/$AB$26</f>
        <v>0.45192251143048351</v>
      </c>
      <c r="V40" s="102" t="s">
        <v>25</v>
      </c>
      <c r="W40" s="102" t="s">
        <v>25</v>
      </c>
      <c r="X40" s="34" t="s">
        <v>25</v>
      </c>
      <c r="Y40" s="34" t="s">
        <v>25</v>
      </c>
      <c r="Z40" s="34" t="s">
        <v>25</v>
      </c>
      <c r="AA40" s="102" t="s">
        <v>25</v>
      </c>
      <c r="AB40" s="103">
        <f>G12/MAX(U34:U39)</f>
        <v>4244.0045870948452</v>
      </c>
    </row>
    <row r="41" spans="17:28" x14ac:dyDescent="0.25">
      <c r="Q41" s="104">
        <v>7</v>
      </c>
      <c r="R41" s="102">
        <f>D13/$AB$27</f>
        <v>3.7302341355421827E-2</v>
      </c>
      <c r="S41" s="102">
        <f t="shared" ref="S41:T41" si="26">E13/$AB$27</f>
        <v>0.15043742604244195</v>
      </c>
      <c r="T41" s="102">
        <f t="shared" si="26"/>
        <v>0.30855023096460032</v>
      </c>
      <c r="U41" s="102" t="s">
        <v>25</v>
      </c>
      <c r="V41" s="102" t="s">
        <v>25</v>
      </c>
      <c r="W41" s="102" t="s">
        <v>25</v>
      </c>
      <c r="X41" s="34" t="s">
        <v>25</v>
      </c>
      <c r="Y41" s="34" t="s">
        <v>25</v>
      </c>
      <c r="Z41" s="34" t="s">
        <v>25</v>
      </c>
      <c r="AA41" s="102" t="s">
        <v>25</v>
      </c>
      <c r="AB41" s="103">
        <f>F13/MAX(T34:T40)</f>
        <v>5483.3196384552175</v>
      </c>
    </row>
    <row r="42" spans="17:28" x14ac:dyDescent="0.25">
      <c r="Q42" s="104">
        <v>8</v>
      </c>
      <c r="R42" s="102">
        <f>D14/$AB$28</f>
        <v>4.0810152809385852E-2</v>
      </c>
      <c r="S42" s="102">
        <f>E14/$AB$28</f>
        <v>0.15043742604244195</v>
      </c>
      <c r="T42" s="102" t="s">
        <v>25</v>
      </c>
      <c r="U42" s="102" t="s">
        <v>25</v>
      </c>
      <c r="V42" s="102" t="s">
        <v>25</v>
      </c>
      <c r="W42" s="102" t="s">
        <v>25</v>
      </c>
      <c r="X42" s="34" t="s">
        <v>25</v>
      </c>
      <c r="Y42" s="34" t="s">
        <v>25</v>
      </c>
      <c r="Z42" s="34" t="s">
        <v>25</v>
      </c>
      <c r="AA42" s="102" t="s">
        <v>25</v>
      </c>
      <c r="AB42" s="103">
        <f>E14/MAX(S34:S41)</f>
        <v>4026.8387096774195</v>
      </c>
    </row>
    <row r="43" spans="17:28" ht="15.75" thickBot="1" x14ac:dyDescent="0.3">
      <c r="Q43" s="111">
        <v>9</v>
      </c>
      <c r="R43" s="113">
        <f>D15/$AB$29</f>
        <v>3.7302341355421827E-2</v>
      </c>
      <c r="S43" s="113" t="s">
        <v>25</v>
      </c>
      <c r="T43" s="113" t="s">
        <v>25</v>
      </c>
      <c r="U43" s="113" t="s">
        <v>25</v>
      </c>
      <c r="V43" s="113" t="s">
        <v>25</v>
      </c>
      <c r="W43" s="113" t="s">
        <v>25</v>
      </c>
      <c r="X43" s="37" t="s">
        <v>25</v>
      </c>
      <c r="Y43" s="37" t="s">
        <v>25</v>
      </c>
      <c r="Z43" s="37" t="s">
        <v>25</v>
      </c>
      <c r="AA43" s="113" t="s">
        <v>25</v>
      </c>
      <c r="AB43" s="114">
        <f>D15/MAX(R34:R42)</f>
        <v>3196.5289256198348</v>
      </c>
    </row>
  </sheetData>
  <mergeCells count="5">
    <mergeCell ref="C4:N4"/>
    <mergeCell ref="Q4:AB4"/>
    <mergeCell ref="C18:N18"/>
    <mergeCell ref="Q18:AB18"/>
    <mergeCell ref="Q32:AB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Explicacion</vt:lpstr>
      <vt:lpstr>Grossing Up</vt:lpstr>
      <vt:lpstr>Hipotesis Grossing 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2022-10-27T16:08:31Z</dcterms:modified>
</cp:coreProperties>
</file>