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sigs" ContentType="application/vnd.openxmlformats-package.digital-signature-origin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charts/colors5.xml" ContentType="application/vnd.ms-office.chartcolorstyle+xml"/>
  <Override PartName="/xl/charts/style5.xml" ContentType="application/vnd.ms-office.chartsty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theme/theme1.xml" ContentType="application/vnd.openxmlformats-officedocument.them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charts/colors2.xml" ContentType="application/vnd.ms-office.chartcolorstyle+xml"/>
  <Override PartName="/xl/drawings/drawing3.xml" ContentType="application/vnd.openxmlformats-officedocument.drawing+xml"/>
  <Override PartName="/xl/charts/colors4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Explicacion" sheetId="1" r:id="rId1"/>
    <sheet name="Link Ratio Medio" sheetId="3" r:id="rId2"/>
    <sheet name="Link Ratio Optimista" sheetId="8" r:id="rId3"/>
    <sheet name="Link Ratio Pesimista" sheetId="9" r:id="rId4"/>
  </sheets>
  <calcPr calcId="152511"/>
</workbook>
</file>

<file path=xl/calcChain.xml><?xml version="1.0" encoding="utf-8"?>
<calcChain xmlns="http://schemas.openxmlformats.org/spreadsheetml/2006/main">
  <c r="E55" i="9" l="1"/>
  <c r="F55" i="9"/>
  <c r="G55" i="9"/>
  <c r="H55" i="9"/>
  <c r="I55" i="9"/>
  <c r="J55" i="9"/>
  <c r="K55" i="9"/>
  <c r="L55" i="9"/>
  <c r="L56" i="9" s="1"/>
  <c r="M55" i="9"/>
  <c r="M56" i="9" s="1"/>
  <c r="M60" i="9" s="1"/>
  <c r="D55" i="9"/>
  <c r="M74" i="9"/>
  <c r="L74" i="9"/>
  <c r="K74" i="9"/>
  <c r="J74" i="9"/>
  <c r="I74" i="9"/>
  <c r="H74" i="9"/>
  <c r="G74" i="9"/>
  <c r="F74" i="9"/>
  <c r="E74" i="9"/>
  <c r="D74" i="9"/>
  <c r="M54" i="9"/>
  <c r="L54" i="9"/>
  <c r="K54" i="9"/>
  <c r="J54" i="9"/>
  <c r="I54" i="9"/>
  <c r="H54" i="9"/>
  <c r="G54" i="9"/>
  <c r="F54" i="9"/>
  <c r="E54" i="9"/>
  <c r="D54" i="9"/>
  <c r="D52" i="9"/>
  <c r="E51" i="9"/>
  <c r="D51" i="9"/>
  <c r="F50" i="9"/>
  <c r="E50" i="9"/>
  <c r="D50" i="9"/>
  <c r="G49" i="9"/>
  <c r="F49" i="9"/>
  <c r="E49" i="9"/>
  <c r="D49" i="9"/>
  <c r="H48" i="9"/>
  <c r="G48" i="9"/>
  <c r="F48" i="9"/>
  <c r="E48" i="9"/>
  <c r="D48" i="9"/>
  <c r="I47" i="9"/>
  <c r="H47" i="9"/>
  <c r="G47" i="9"/>
  <c r="F47" i="9"/>
  <c r="E47" i="9"/>
  <c r="D47" i="9"/>
  <c r="J46" i="9"/>
  <c r="I46" i="9"/>
  <c r="H46" i="9"/>
  <c r="G46" i="9"/>
  <c r="F46" i="9"/>
  <c r="E46" i="9"/>
  <c r="D46" i="9"/>
  <c r="K45" i="9"/>
  <c r="J45" i="9"/>
  <c r="I45" i="9"/>
  <c r="H45" i="9"/>
  <c r="G45" i="9"/>
  <c r="F45" i="9"/>
  <c r="E45" i="9"/>
  <c r="D45" i="9"/>
  <c r="M44" i="9"/>
  <c r="L44" i="9"/>
  <c r="K44" i="9"/>
  <c r="J44" i="9"/>
  <c r="I44" i="9"/>
  <c r="H44" i="9"/>
  <c r="G44" i="9"/>
  <c r="F44" i="9"/>
  <c r="E44" i="9"/>
  <c r="D44" i="9"/>
  <c r="E55" i="3"/>
  <c r="F55" i="3"/>
  <c r="G55" i="3"/>
  <c r="H55" i="3"/>
  <c r="I55" i="3"/>
  <c r="J55" i="3"/>
  <c r="K55" i="3"/>
  <c r="L55" i="3"/>
  <c r="M55" i="3"/>
  <c r="D55" i="3"/>
  <c r="E55" i="8"/>
  <c r="F55" i="8"/>
  <c r="G55" i="8"/>
  <c r="H55" i="8"/>
  <c r="I55" i="8"/>
  <c r="J55" i="8"/>
  <c r="K55" i="8"/>
  <c r="L55" i="8"/>
  <c r="L56" i="8" s="1"/>
  <c r="M55" i="8"/>
  <c r="M56" i="8" s="1"/>
  <c r="M60" i="8" s="1"/>
  <c r="D55" i="8"/>
  <c r="M74" i="8"/>
  <c r="L74" i="8"/>
  <c r="K74" i="8"/>
  <c r="J74" i="8"/>
  <c r="I74" i="8"/>
  <c r="H74" i="8"/>
  <c r="G74" i="8"/>
  <c r="F74" i="8"/>
  <c r="E74" i="8"/>
  <c r="D74" i="8"/>
  <c r="M54" i="8"/>
  <c r="L54" i="8"/>
  <c r="K54" i="8"/>
  <c r="J54" i="8"/>
  <c r="I54" i="8"/>
  <c r="H54" i="8"/>
  <c r="G54" i="8"/>
  <c r="F54" i="8"/>
  <c r="E54" i="8"/>
  <c r="D54" i="8"/>
  <c r="D52" i="8"/>
  <c r="E51" i="8"/>
  <c r="D51" i="8"/>
  <c r="F50" i="8"/>
  <c r="E50" i="8"/>
  <c r="D50" i="8"/>
  <c r="G49" i="8"/>
  <c r="F49" i="8"/>
  <c r="E49" i="8"/>
  <c r="D49" i="8"/>
  <c r="H48" i="8"/>
  <c r="G48" i="8"/>
  <c r="F48" i="8"/>
  <c r="E48" i="8"/>
  <c r="D48" i="8"/>
  <c r="I47" i="8"/>
  <c r="H47" i="8"/>
  <c r="G47" i="8"/>
  <c r="F47" i="8"/>
  <c r="E47" i="8"/>
  <c r="D47" i="8"/>
  <c r="J46" i="8"/>
  <c r="I46" i="8"/>
  <c r="H46" i="8"/>
  <c r="G46" i="8"/>
  <c r="F46" i="8"/>
  <c r="E46" i="8"/>
  <c r="D46" i="8"/>
  <c r="K45" i="8"/>
  <c r="J45" i="8"/>
  <c r="I45" i="8"/>
  <c r="H45" i="8"/>
  <c r="G45" i="8"/>
  <c r="F45" i="8"/>
  <c r="E45" i="8"/>
  <c r="D45" i="8"/>
  <c r="M44" i="8"/>
  <c r="L44" i="8"/>
  <c r="K44" i="8"/>
  <c r="J44" i="8"/>
  <c r="I44" i="8"/>
  <c r="I56" i="8" s="1"/>
  <c r="H44" i="8"/>
  <c r="G44" i="8"/>
  <c r="F44" i="8"/>
  <c r="E44" i="8"/>
  <c r="D44" i="8"/>
  <c r="J56" i="9" l="1"/>
  <c r="K56" i="9"/>
  <c r="I56" i="9"/>
  <c r="H56" i="9"/>
  <c r="H63" i="9"/>
  <c r="H65" i="9"/>
  <c r="H61" i="9"/>
  <c r="H60" i="9"/>
  <c r="H64" i="9"/>
  <c r="H62" i="9"/>
  <c r="K61" i="9"/>
  <c r="K60" i="9"/>
  <c r="K62" i="9"/>
  <c r="M73" i="9"/>
  <c r="M75" i="9" s="1"/>
  <c r="C13" i="9" s="1"/>
  <c r="N60" i="9"/>
  <c r="N82" i="9" s="1"/>
  <c r="D56" i="9"/>
  <c r="L61" i="9"/>
  <c r="L60" i="9"/>
  <c r="E56" i="9"/>
  <c r="J61" i="9"/>
  <c r="J62" i="9"/>
  <c r="J60" i="9"/>
  <c r="J63" i="9"/>
  <c r="F56" i="9"/>
  <c r="I63" i="9"/>
  <c r="I60" i="9"/>
  <c r="I61" i="9"/>
  <c r="I64" i="9"/>
  <c r="I62" i="9"/>
  <c r="G56" i="9"/>
  <c r="M78" i="9"/>
  <c r="N74" i="9"/>
  <c r="D7" i="9" s="1"/>
  <c r="J56" i="8"/>
  <c r="K56" i="8"/>
  <c r="I63" i="8"/>
  <c r="I60" i="8"/>
  <c r="I61" i="8"/>
  <c r="I64" i="8"/>
  <c r="I62" i="8"/>
  <c r="K61" i="8"/>
  <c r="K60" i="8"/>
  <c r="K62" i="8"/>
  <c r="D56" i="8"/>
  <c r="J63" i="8"/>
  <c r="J61" i="8"/>
  <c r="J60" i="8"/>
  <c r="J62" i="8"/>
  <c r="E56" i="8"/>
  <c r="H56" i="8"/>
  <c r="M73" i="8"/>
  <c r="M75" i="8" s="1"/>
  <c r="C13" i="8" s="1"/>
  <c r="N60" i="8"/>
  <c r="N82" i="8" s="1"/>
  <c r="F56" i="8"/>
  <c r="L61" i="8"/>
  <c r="L60" i="8"/>
  <c r="G56" i="8"/>
  <c r="M78" i="8"/>
  <c r="N74" i="8"/>
  <c r="D7" i="8" s="1"/>
  <c r="N62" i="9" l="1"/>
  <c r="N84" i="9" s="1"/>
  <c r="K73" i="9"/>
  <c r="D66" i="9"/>
  <c r="D67" i="9"/>
  <c r="D60" i="9"/>
  <c r="D69" i="9"/>
  <c r="D64" i="9"/>
  <c r="D63" i="9"/>
  <c r="D65" i="9"/>
  <c r="D68" i="9"/>
  <c r="D61" i="9"/>
  <c r="D62" i="9"/>
  <c r="F60" i="9"/>
  <c r="F63" i="9"/>
  <c r="F65" i="9"/>
  <c r="F64" i="9"/>
  <c r="F62" i="9"/>
  <c r="F61" i="9"/>
  <c r="F66" i="9"/>
  <c r="F67" i="9"/>
  <c r="E66" i="9"/>
  <c r="E60" i="9"/>
  <c r="E64" i="9"/>
  <c r="E63" i="9"/>
  <c r="E65" i="9"/>
  <c r="E68" i="9"/>
  <c r="E62" i="9"/>
  <c r="E61" i="9"/>
  <c r="E67" i="9"/>
  <c r="N61" i="9"/>
  <c r="N83" i="9" s="1"/>
  <c r="M83" i="9" s="1"/>
  <c r="L73" i="9"/>
  <c r="N63" i="9"/>
  <c r="N85" i="9" s="1"/>
  <c r="J73" i="9"/>
  <c r="G60" i="9"/>
  <c r="G62" i="9"/>
  <c r="G66" i="9"/>
  <c r="G63" i="9"/>
  <c r="G65" i="9"/>
  <c r="G61" i="9"/>
  <c r="G64" i="9"/>
  <c r="H73" i="9"/>
  <c r="N65" i="9"/>
  <c r="N87" i="9" s="1"/>
  <c r="I73" i="9"/>
  <c r="N64" i="9"/>
  <c r="N86" i="9" s="1"/>
  <c r="G60" i="8"/>
  <c r="G63" i="8"/>
  <c r="G65" i="8"/>
  <c r="G66" i="8"/>
  <c r="G61" i="8"/>
  <c r="G64" i="8"/>
  <c r="G62" i="8"/>
  <c r="N61" i="8"/>
  <c r="N83" i="8" s="1"/>
  <c r="M83" i="8" s="1"/>
  <c r="L73" i="8"/>
  <c r="N62" i="8"/>
  <c r="N84" i="8" s="1"/>
  <c r="K73" i="8"/>
  <c r="F60" i="8"/>
  <c r="F66" i="8"/>
  <c r="F63" i="8"/>
  <c r="F65" i="8"/>
  <c r="F61" i="8"/>
  <c r="F67" i="8"/>
  <c r="F64" i="8"/>
  <c r="F62" i="8"/>
  <c r="I73" i="8"/>
  <c r="N64" i="8"/>
  <c r="N86" i="8" s="1"/>
  <c r="D66" i="8"/>
  <c r="D60" i="8"/>
  <c r="D69" i="8"/>
  <c r="D63" i="8"/>
  <c r="D65" i="8"/>
  <c r="D68" i="8"/>
  <c r="D61" i="8"/>
  <c r="D64" i="8"/>
  <c r="D62" i="8"/>
  <c r="D67" i="8"/>
  <c r="E60" i="8"/>
  <c r="E66" i="8"/>
  <c r="E63" i="8"/>
  <c r="E64" i="8"/>
  <c r="E65" i="8"/>
  <c r="E68" i="8"/>
  <c r="E61" i="8"/>
  <c r="E67" i="8"/>
  <c r="E62" i="8"/>
  <c r="J73" i="8"/>
  <c r="N63" i="8"/>
  <c r="N85" i="8" s="1"/>
  <c r="H63" i="8"/>
  <c r="H60" i="8"/>
  <c r="H65" i="8"/>
  <c r="H61" i="8"/>
  <c r="H64" i="8"/>
  <c r="H62" i="8"/>
  <c r="L75" i="9" l="1"/>
  <c r="C14" i="9" s="1"/>
  <c r="L78" i="9"/>
  <c r="L87" i="9" s="1"/>
  <c r="M85" i="9"/>
  <c r="L85" i="9"/>
  <c r="I75" i="9"/>
  <c r="C17" i="9" s="1"/>
  <c r="I78" i="9"/>
  <c r="E73" i="9"/>
  <c r="N68" i="9"/>
  <c r="N90" i="9" s="1"/>
  <c r="D73" i="9"/>
  <c r="N69" i="9"/>
  <c r="N91" i="9" s="1"/>
  <c r="M86" i="9"/>
  <c r="L86" i="9"/>
  <c r="K86" i="9"/>
  <c r="M87" i="9"/>
  <c r="I87" i="9"/>
  <c r="H75" i="9"/>
  <c r="C18" i="9" s="1"/>
  <c r="H78" i="9"/>
  <c r="G73" i="9"/>
  <c r="N66" i="9"/>
  <c r="N88" i="9" s="1"/>
  <c r="F73" i="9"/>
  <c r="N67" i="9"/>
  <c r="N89" i="9" s="1"/>
  <c r="K75" i="9"/>
  <c r="C15" i="9" s="1"/>
  <c r="K78" i="9"/>
  <c r="K87" i="9" s="1"/>
  <c r="J75" i="9"/>
  <c r="C16" i="9" s="1"/>
  <c r="J78" i="9"/>
  <c r="J87" i="9" s="1"/>
  <c r="M84" i="9"/>
  <c r="L84" i="9"/>
  <c r="E73" i="8"/>
  <c r="N68" i="8"/>
  <c r="N90" i="8" s="1"/>
  <c r="M86" i="8"/>
  <c r="K85" i="8"/>
  <c r="L85" i="8"/>
  <c r="M85" i="8"/>
  <c r="I75" i="8"/>
  <c r="C17" i="8" s="1"/>
  <c r="I78" i="8"/>
  <c r="N66" i="8"/>
  <c r="N88" i="8" s="1"/>
  <c r="G73" i="8"/>
  <c r="N65" i="8"/>
  <c r="N87" i="8" s="1"/>
  <c r="H73" i="8"/>
  <c r="M84" i="8"/>
  <c r="J75" i="8"/>
  <c r="C16" i="8" s="1"/>
  <c r="J78" i="8"/>
  <c r="J86" i="8" s="1"/>
  <c r="K75" i="8"/>
  <c r="C15" i="8" s="1"/>
  <c r="K78" i="8"/>
  <c r="K86" i="8" s="1"/>
  <c r="L75" i="8"/>
  <c r="C14" i="8" s="1"/>
  <c r="L78" i="8"/>
  <c r="L84" i="8" s="1"/>
  <c r="D73" i="8"/>
  <c r="N69" i="8"/>
  <c r="N91" i="8" s="1"/>
  <c r="F73" i="8"/>
  <c r="N67" i="8"/>
  <c r="N89" i="8" s="1"/>
  <c r="M89" i="9" l="1"/>
  <c r="L89" i="9"/>
  <c r="K89" i="9"/>
  <c r="J89" i="9"/>
  <c r="I89" i="9"/>
  <c r="H89" i="9"/>
  <c r="E78" i="9"/>
  <c r="E91" i="9" s="1"/>
  <c r="E75" i="9"/>
  <c r="C21" i="9" s="1"/>
  <c r="G78" i="9"/>
  <c r="G90" i="9" s="1"/>
  <c r="G75" i="9"/>
  <c r="C19" i="9" s="1"/>
  <c r="N73" i="9"/>
  <c r="D75" i="9"/>
  <c r="C22" i="9" s="1"/>
  <c r="D78" i="9"/>
  <c r="I88" i="9"/>
  <c r="H88" i="9"/>
  <c r="L88" i="9"/>
  <c r="J88" i="9"/>
  <c r="K88" i="9"/>
  <c r="M88" i="9"/>
  <c r="J86" i="9"/>
  <c r="K85" i="9"/>
  <c r="F78" i="9"/>
  <c r="F91" i="9" s="1"/>
  <c r="F75" i="9"/>
  <c r="C20" i="9" s="1"/>
  <c r="M91" i="9"/>
  <c r="L91" i="9"/>
  <c r="D20" i="9" s="1"/>
  <c r="F20" i="9" s="1"/>
  <c r="K91" i="9"/>
  <c r="D22" i="9"/>
  <c r="F22" i="9" s="1"/>
  <c r="J91" i="9"/>
  <c r="I91" i="9"/>
  <c r="H91" i="9"/>
  <c r="G91" i="9"/>
  <c r="H90" i="9"/>
  <c r="K90" i="9"/>
  <c r="I90" i="9"/>
  <c r="M90" i="9"/>
  <c r="L90" i="9"/>
  <c r="J90" i="9"/>
  <c r="H75" i="8"/>
  <c r="C18" i="8" s="1"/>
  <c r="H78" i="8"/>
  <c r="H88" i="8" s="1"/>
  <c r="M91" i="8"/>
  <c r="L91" i="8"/>
  <c r="K91" i="8"/>
  <c r="D22" i="8"/>
  <c r="F22" i="8" s="1"/>
  <c r="J91" i="8"/>
  <c r="I91" i="8"/>
  <c r="H91" i="8"/>
  <c r="F91" i="8"/>
  <c r="G78" i="8"/>
  <c r="G89" i="8" s="1"/>
  <c r="G75" i="8"/>
  <c r="C19" i="8" s="1"/>
  <c r="N73" i="8"/>
  <c r="D75" i="8"/>
  <c r="C22" i="8" s="1"/>
  <c r="D78" i="8"/>
  <c r="I88" i="8"/>
  <c r="J88" i="8"/>
  <c r="K88" i="8"/>
  <c r="L88" i="8"/>
  <c r="M88" i="8"/>
  <c r="F78" i="8"/>
  <c r="F90" i="8" s="1"/>
  <c r="F75" i="8"/>
  <c r="C20" i="8" s="1"/>
  <c r="L86" i="8"/>
  <c r="M89" i="8"/>
  <c r="L89" i="8"/>
  <c r="K89" i="8"/>
  <c r="J89" i="8"/>
  <c r="I89" i="8"/>
  <c r="H89" i="8"/>
  <c r="M87" i="8"/>
  <c r="L87" i="8"/>
  <c r="K87" i="8"/>
  <c r="J87" i="8"/>
  <c r="I87" i="8"/>
  <c r="H90" i="8"/>
  <c r="K90" i="8"/>
  <c r="I90" i="8"/>
  <c r="M90" i="8"/>
  <c r="L90" i="8"/>
  <c r="J90" i="8"/>
  <c r="E75" i="8"/>
  <c r="C21" i="8" s="1"/>
  <c r="E78" i="8"/>
  <c r="E91" i="8" s="1"/>
  <c r="D15" i="9" l="1"/>
  <c r="F15" i="9" s="1"/>
  <c r="D18" i="9"/>
  <c r="F18" i="9" s="1"/>
  <c r="G89" i="9"/>
  <c r="N75" i="9"/>
  <c r="D6" i="9"/>
  <c r="D8" i="9" s="1"/>
  <c r="D17" i="9"/>
  <c r="F17" i="9" s="1"/>
  <c r="D16" i="9"/>
  <c r="F16" i="9" s="1"/>
  <c r="D19" i="9"/>
  <c r="F19" i="9" s="1"/>
  <c r="D21" i="9"/>
  <c r="F21" i="9" s="1"/>
  <c r="F90" i="9"/>
  <c r="D13" i="9" s="1"/>
  <c r="D13" i="8"/>
  <c r="F13" i="8" s="1"/>
  <c r="D17" i="8"/>
  <c r="F17" i="8" s="1"/>
  <c r="D20" i="8"/>
  <c r="F20" i="8" s="1"/>
  <c r="D18" i="8"/>
  <c r="F18" i="8" s="1"/>
  <c r="D21" i="8"/>
  <c r="F21" i="8" s="1"/>
  <c r="G91" i="8"/>
  <c r="D15" i="8" s="1"/>
  <c r="F15" i="8" s="1"/>
  <c r="G90" i="8"/>
  <c r="N75" i="8"/>
  <c r="D6" i="8"/>
  <c r="D8" i="8" s="1"/>
  <c r="D14" i="8"/>
  <c r="F14" i="8" s="1"/>
  <c r="D19" i="8"/>
  <c r="F19" i="8" s="1"/>
  <c r="F13" i="9" l="1"/>
  <c r="D14" i="9"/>
  <c r="F14" i="9" s="1"/>
  <c r="D16" i="8"/>
  <c r="F16" i="8" s="1"/>
  <c r="F23" i="8" s="1"/>
  <c r="C23" i="8"/>
  <c r="AD73" i="8" s="1"/>
  <c r="F23" i="9" l="1"/>
  <c r="C23" i="9"/>
  <c r="AD73" i="9" s="1"/>
  <c r="D44" i="3" l="1"/>
  <c r="E44" i="3"/>
  <c r="F44" i="3"/>
  <c r="G44" i="3"/>
  <c r="H44" i="3"/>
  <c r="I44" i="3"/>
  <c r="J44" i="3"/>
  <c r="K44" i="3"/>
  <c r="L44" i="3"/>
  <c r="M44" i="3"/>
  <c r="D45" i="3"/>
  <c r="E45" i="3"/>
  <c r="F45" i="3"/>
  <c r="G45" i="3"/>
  <c r="H45" i="3"/>
  <c r="I45" i="3"/>
  <c r="J45" i="3"/>
  <c r="K45" i="3"/>
  <c r="K56" i="3" s="1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D48" i="3"/>
  <c r="E48" i="3"/>
  <c r="F48" i="3"/>
  <c r="G48" i="3"/>
  <c r="H48" i="3"/>
  <c r="D49" i="3"/>
  <c r="E49" i="3"/>
  <c r="F49" i="3"/>
  <c r="G49" i="3"/>
  <c r="D50" i="3"/>
  <c r="E50" i="3"/>
  <c r="F50" i="3"/>
  <c r="D51" i="3"/>
  <c r="E51" i="3"/>
  <c r="D52" i="3"/>
  <c r="D54" i="3"/>
  <c r="E54" i="3"/>
  <c r="F54" i="3"/>
  <c r="G54" i="3"/>
  <c r="H54" i="3"/>
  <c r="I54" i="3"/>
  <c r="J54" i="3"/>
  <c r="K54" i="3"/>
  <c r="L54" i="3"/>
  <c r="M54" i="3"/>
  <c r="L56" i="3"/>
  <c r="M56" i="3"/>
  <c r="M60" i="3" s="1"/>
  <c r="D74" i="3"/>
  <c r="N74" i="3" s="1"/>
  <c r="D7" i="3" s="1"/>
  <c r="E74" i="3"/>
  <c r="F74" i="3"/>
  <c r="G74" i="3"/>
  <c r="H74" i="3"/>
  <c r="I74" i="3"/>
  <c r="J74" i="3"/>
  <c r="K74" i="3"/>
  <c r="L74" i="3"/>
  <c r="M74" i="3"/>
  <c r="J56" i="3" l="1"/>
  <c r="H56" i="3"/>
  <c r="M73" i="3"/>
  <c r="M75" i="3" s="1"/>
  <c r="C13" i="3" s="1"/>
  <c r="N60" i="3"/>
  <c r="N82" i="3" s="1"/>
  <c r="J62" i="3"/>
  <c r="J60" i="3"/>
  <c r="J61" i="3"/>
  <c r="J63" i="3"/>
  <c r="I56" i="3"/>
  <c r="F56" i="3"/>
  <c r="G56" i="3"/>
  <c r="E56" i="3"/>
  <c r="L60" i="3"/>
  <c r="L61" i="3"/>
  <c r="K62" i="3"/>
  <c r="K60" i="3"/>
  <c r="K61" i="3"/>
  <c r="D56" i="3"/>
  <c r="M78" i="3" l="1"/>
  <c r="N62" i="3"/>
  <c r="N84" i="3" s="1"/>
  <c r="K73" i="3"/>
  <c r="E61" i="3"/>
  <c r="E68" i="3"/>
  <c r="E67" i="3"/>
  <c r="E65" i="3"/>
  <c r="E63" i="3"/>
  <c r="E64" i="3"/>
  <c r="E60" i="3"/>
  <c r="E62" i="3"/>
  <c r="E66" i="3"/>
  <c r="F64" i="3"/>
  <c r="F61" i="3"/>
  <c r="F65" i="3"/>
  <c r="F63" i="3"/>
  <c r="F60" i="3"/>
  <c r="F62" i="3"/>
  <c r="F66" i="3"/>
  <c r="F67" i="3"/>
  <c r="D61" i="3"/>
  <c r="D68" i="3"/>
  <c r="D65" i="3"/>
  <c r="D63" i="3"/>
  <c r="D69" i="3"/>
  <c r="D60" i="3"/>
  <c r="D64" i="3"/>
  <c r="D66" i="3"/>
  <c r="D67" i="3"/>
  <c r="D62" i="3"/>
  <c r="N61" i="3"/>
  <c r="N83" i="3" s="1"/>
  <c r="M83" i="3" s="1"/>
  <c r="L73" i="3"/>
  <c r="G61" i="3"/>
  <c r="G65" i="3"/>
  <c r="G63" i="3"/>
  <c r="G60" i="3"/>
  <c r="G66" i="3"/>
  <c r="G64" i="3"/>
  <c r="G62" i="3"/>
  <c r="I64" i="3"/>
  <c r="I62" i="3"/>
  <c r="I61" i="3"/>
  <c r="I63" i="3"/>
  <c r="I60" i="3"/>
  <c r="J73" i="3"/>
  <c r="N63" i="3"/>
  <c r="N85" i="3" s="1"/>
  <c r="H61" i="3"/>
  <c r="H65" i="3"/>
  <c r="H63" i="3"/>
  <c r="H60" i="3"/>
  <c r="H64" i="3"/>
  <c r="H62" i="3"/>
  <c r="N65" i="3" l="1"/>
  <c r="N87" i="3" s="1"/>
  <c r="H73" i="3"/>
  <c r="M85" i="3"/>
  <c r="N68" i="3"/>
  <c r="N90" i="3" s="1"/>
  <c r="E73" i="3"/>
  <c r="J75" i="3"/>
  <c r="C16" i="3" s="1"/>
  <c r="J78" i="3"/>
  <c r="N67" i="3"/>
  <c r="N89" i="3" s="1"/>
  <c r="F73" i="3"/>
  <c r="L75" i="3"/>
  <c r="C14" i="3" s="1"/>
  <c r="L78" i="3"/>
  <c r="L85" i="3" s="1"/>
  <c r="N64" i="3"/>
  <c r="N86" i="3" s="1"/>
  <c r="I73" i="3"/>
  <c r="K75" i="3"/>
  <c r="C15" i="3" s="1"/>
  <c r="K78" i="3"/>
  <c r="K85" i="3" s="1"/>
  <c r="N69" i="3"/>
  <c r="N91" i="3" s="1"/>
  <c r="D73" i="3"/>
  <c r="N66" i="3"/>
  <c r="N88" i="3" s="1"/>
  <c r="G73" i="3"/>
  <c r="M84" i="3"/>
  <c r="F78" i="3" l="1"/>
  <c r="F91" i="3" s="1"/>
  <c r="F75" i="3"/>
  <c r="C20" i="3" s="1"/>
  <c r="J89" i="3"/>
  <c r="K89" i="3"/>
  <c r="L89" i="3"/>
  <c r="M89" i="3"/>
  <c r="M86" i="3"/>
  <c r="J86" i="3"/>
  <c r="K86" i="3"/>
  <c r="L86" i="3"/>
  <c r="I78" i="3"/>
  <c r="I88" i="3" s="1"/>
  <c r="I75" i="3"/>
  <c r="C17" i="3" s="1"/>
  <c r="E75" i="3"/>
  <c r="C21" i="3" s="1"/>
  <c r="E78" i="3"/>
  <c r="E91" i="3" s="1"/>
  <c r="L84" i="3"/>
  <c r="L90" i="3"/>
  <c r="J90" i="3"/>
  <c r="K90" i="3"/>
  <c r="F90" i="3"/>
  <c r="M90" i="3"/>
  <c r="G75" i="3"/>
  <c r="C19" i="3" s="1"/>
  <c r="G78" i="3"/>
  <c r="G89" i="3" s="1"/>
  <c r="L88" i="3"/>
  <c r="M88" i="3"/>
  <c r="K88" i="3"/>
  <c r="J88" i="3"/>
  <c r="N73" i="3"/>
  <c r="D75" i="3"/>
  <c r="C22" i="3" s="1"/>
  <c r="D78" i="3"/>
  <c r="J91" i="3"/>
  <c r="K91" i="3"/>
  <c r="L91" i="3"/>
  <c r="M91" i="3"/>
  <c r="H78" i="3"/>
  <c r="H88" i="3" s="1"/>
  <c r="H75" i="3"/>
  <c r="C18" i="3" s="1"/>
  <c r="J87" i="3"/>
  <c r="K87" i="3"/>
  <c r="L87" i="3"/>
  <c r="M87" i="3"/>
  <c r="D21" i="3" l="1"/>
  <c r="F21" i="3" s="1"/>
  <c r="D20" i="3"/>
  <c r="F20" i="3" s="1"/>
  <c r="I90" i="3"/>
  <c r="H89" i="3"/>
  <c r="H91" i="3"/>
  <c r="H90" i="3"/>
  <c r="G91" i="3"/>
  <c r="G90" i="3"/>
  <c r="D22" i="3"/>
  <c r="F22" i="3" s="1"/>
  <c r="D19" i="3"/>
  <c r="F19" i="3" s="1"/>
  <c r="D6" i="3"/>
  <c r="D8" i="3" s="1"/>
  <c r="N75" i="3"/>
  <c r="I89" i="3"/>
  <c r="I87" i="3"/>
  <c r="D13" i="3" s="1"/>
  <c r="I91" i="3"/>
  <c r="D17" i="3" l="1"/>
  <c r="F17" i="3" s="1"/>
  <c r="F13" i="3"/>
  <c r="D14" i="3"/>
  <c r="F14" i="3" s="1"/>
  <c r="D15" i="3"/>
  <c r="F15" i="3" s="1"/>
  <c r="D16" i="3"/>
  <c r="F16" i="3" s="1"/>
  <c r="D18" i="3"/>
  <c r="F18" i="3" s="1"/>
  <c r="C23" i="3" l="1"/>
  <c r="AD73" i="3" s="1"/>
  <c r="F23" i="3"/>
</calcChain>
</file>

<file path=xl/sharedStrings.xml><?xml version="1.0" encoding="utf-8"?>
<sst xmlns="http://schemas.openxmlformats.org/spreadsheetml/2006/main" count="549" uniqueCount="38">
  <si>
    <t>ESTIMACION-PUNTUAL-PROVISION  IBRN</t>
  </si>
  <si>
    <t>Run-Off</t>
  </si>
  <si>
    <t>Años</t>
  </si>
  <si>
    <t>Infinito</t>
  </si>
  <si>
    <t>-</t>
  </si>
  <si>
    <t>Matriz-Cambio</t>
  </si>
  <si>
    <t>0/1</t>
  </si>
  <si>
    <t>1/2</t>
  </si>
  <si>
    <t>2/3</t>
  </si>
  <si>
    <t>3/4</t>
  </si>
  <si>
    <t>4/5</t>
  </si>
  <si>
    <t>5/6</t>
  </si>
  <si>
    <t>6/7</t>
  </si>
  <si>
    <t>7/8</t>
  </si>
  <si>
    <t>8/9</t>
  </si>
  <si>
    <t>9/Inf</t>
  </si>
  <si>
    <t>F.Proyeccion</t>
  </si>
  <si>
    <t>Matriz-Proyeccion</t>
  </si>
  <si>
    <t>Provision</t>
  </si>
  <si>
    <t>Proyectado</t>
  </si>
  <si>
    <t>P(%)</t>
  </si>
  <si>
    <t>Run-Off-Desarrollada</t>
  </si>
  <si>
    <t>Optimista</t>
  </si>
  <si>
    <t>Pesimista</t>
  </si>
  <si>
    <t>Conocido</t>
  </si>
  <si>
    <t>Comprobacion</t>
  </si>
  <si>
    <t>Descuento</t>
  </si>
  <si>
    <t>Tipo de Interes</t>
  </si>
  <si>
    <t>Año</t>
  </si>
  <si>
    <t>Dotar</t>
  </si>
  <si>
    <t>Hipotesis</t>
  </si>
  <si>
    <t>PROVISION IBRN</t>
  </si>
  <si>
    <t>Reserva IBRN</t>
  </si>
  <si>
    <t>PROVISION Y DOTACION</t>
  </si>
  <si>
    <t>RESERVA IBRN</t>
  </si>
  <si>
    <t>GRAFICO DOTACION ANUAL</t>
  </si>
  <si>
    <t>F.Desarrolo</t>
  </si>
  <si>
    <t>RESERVA IBNR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</si>
</sst>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73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3" xfId="0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 vertical="center"/>
    </xf>
    <xf numFmtId="4" fontId="4" fillId="2" borderId="5" xfId="0" applyNumberFormat="1" applyFont="1" applyFill="1" applyBorder="1" applyAlignment="1">
      <alignment horizontal="center" vertical="center"/>
    </xf>
    <xf numFmtId="4" fontId="4" fillId="2" borderId="10" xfId="0" applyNumberFormat="1" applyFont="1" applyFill="1" applyBorder="1" applyAlignment="1">
      <alignment horizontal="center" vertical="center"/>
    </xf>
    <xf numFmtId="4" fontId="4" fillId="2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0" fontId="4" fillId="3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0" fontId="0" fillId="2" borderId="0" xfId="1" applyNumberFormat="1" applyFont="1" applyFill="1" applyBorder="1"/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" fontId="4" fillId="2" borderId="17" xfId="0" applyNumberFormat="1" applyFont="1" applyFill="1" applyBorder="1" applyAlignment="1">
      <alignment horizontal="center" vertical="center"/>
    </xf>
    <xf numFmtId="4" fontId="4" fillId="2" borderId="18" xfId="0" applyNumberFormat="1" applyFont="1" applyFill="1" applyBorder="1" applyAlignment="1">
      <alignment horizontal="center" vertical="center"/>
    </xf>
    <xf numFmtId="4" fontId="4" fillId="2" borderId="19" xfId="0" applyNumberFormat="1" applyFont="1" applyFill="1" applyBorder="1" applyAlignment="1">
      <alignment horizontal="center" vertical="center"/>
    </xf>
    <xf numFmtId="4" fontId="4" fillId="6" borderId="7" xfId="0" applyNumberFormat="1" applyFont="1" applyFill="1" applyBorder="1" applyAlignment="1">
      <alignment horizontal="center" vertical="center"/>
    </xf>
    <xf numFmtId="4" fontId="4" fillId="2" borderId="4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" fontId="4" fillId="2" borderId="21" xfId="0" applyNumberFormat="1" applyFont="1" applyFill="1" applyBorder="1" applyAlignment="1">
      <alignment horizontal="center" vertical="center"/>
    </xf>
    <xf numFmtId="4" fontId="4" fillId="6" borderId="9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164" fontId="4" fillId="2" borderId="17" xfId="0" applyNumberFormat="1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vertical="center"/>
    </xf>
    <xf numFmtId="164" fontId="4" fillId="2" borderId="21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7" fillId="7" borderId="6" xfId="0" applyNumberFormat="1" applyFont="1" applyFill="1" applyBorder="1" applyAlignment="1"/>
    <xf numFmtId="164" fontId="0" fillId="2" borderId="0" xfId="0" applyNumberFormat="1" applyFill="1" applyBorder="1"/>
    <xf numFmtId="0" fontId="0" fillId="0" borderId="21" xfId="0" applyFill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" fontId="4" fillId="2" borderId="17" xfId="0" applyNumberFormat="1" applyFont="1" applyFill="1" applyBorder="1" applyAlignment="1">
      <alignment horizontal="center" vertical="center"/>
    </xf>
    <xf numFmtId="3" fontId="4" fillId="2" borderId="18" xfId="0" applyNumberFormat="1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/>
    </xf>
    <xf numFmtId="3" fontId="4" fillId="8" borderId="5" xfId="0" applyNumberFormat="1" applyFont="1" applyFill="1" applyBorder="1" applyAlignment="1">
      <alignment horizontal="center" vertical="center"/>
    </xf>
    <xf numFmtId="3" fontId="4" fillId="8" borderId="0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3" fontId="4" fillId="2" borderId="21" xfId="0" applyNumberFormat="1" applyFont="1" applyFill="1" applyBorder="1" applyAlignment="1">
      <alignment horizontal="center" vertical="center"/>
    </xf>
    <xf numFmtId="3" fontId="4" fillId="8" borderId="10" xfId="0" applyNumberFormat="1" applyFont="1" applyFill="1" applyBorder="1" applyAlignment="1">
      <alignment horizontal="center" vertical="center"/>
    </xf>
    <xf numFmtId="3" fontId="4" fillId="6" borderId="9" xfId="0" applyNumberFormat="1" applyFont="1" applyFill="1" applyBorder="1" applyAlignment="1">
      <alignment horizontal="center" vertical="center"/>
    </xf>
    <xf numFmtId="3" fontId="0" fillId="2" borderId="0" xfId="0" applyNumberFormat="1" applyFill="1" applyBorder="1"/>
    <xf numFmtId="4" fontId="0" fillId="2" borderId="0" xfId="0" applyNumberFormat="1" applyFill="1" applyBorder="1"/>
    <xf numFmtId="2" fontId="0" fillId="2" borderId="0" xfId="0" applyNumberFormat="1" applyFill="1" applyBorder="1"/>
    <xf numFmtId="2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/>
    <xf numFmtId="2" fontId="4" fillId="2" borderId="0" xfId="0" applyNumberFormat="1" applyFont="1" applyFill="1" applyBorder="1" applyAlignment="1">
      <alignment horizontal="center" vertical="center"/>
    </xf>
    <xf numFmtId="2" fontId="4" fillId="2" borderId="0" xfId="1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/>
    <xf numFmtId="0" fontId="0" fillId="2" borderId="21" xfId="0" applyFill="1" applyBorder="1"/>
    <xf numFmtId="0" fontId="0" fillId="2" borderId="10" xfId="0" applyFill="1" applyBorder="1"/>
    <xf numFmtId="2" fontId="0" fillId="2" borderId="10" xfId="0" applyNumberFormat="1" applyFill="1" applyBorder="1"/>
    <xf numFmtId="0" fontId="0" fillId="2" borderId="11" xfId="0" applyFill="1" applyBorder="1"/>
    <xf numFmtId="0" fontId="5" fillId="5" borderId="1" xfId="0" applyFont="1" applyFill="1" applyBorder="1" applyAlignment="1">
      <alignment horizontal="center" vertical="center"/>
    </xf>
    <xf numFmtId="0" fontId="4" fillId="0" borderId="6" xfId="0" applyFont="1" applyBorder="1" applyAlignment="1"/>
    <xf numFmtId="0" fontId="4" fillId="2" borderId="0" xfId="0" applyFont="1" applyFill="1" applyBorder="1" applyAlignment="1"/>
    <xf numFmtId="3" fontId="0" fillId="2" borderId="0" xfId="0" applyNumberFormat="1" applyFill="1"/>
    <xf numFmtId="0" fontId="4" fillId="2" borderId="0" xfId="0" applyFont="1" applyFill="1" applyBorder="1"/>
    <xf numFmtId="10" fontId="0" fillId="2" borderId="0" xfId="1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4" fontId="4" fillId="2" borderId="9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73" fontId="4" fillId="2" borderId="9" xfId="1" applyNumberFormat="1" applyFont="1" applyFill="1" applyBorder="1" applyAlignment="1">
      <alignment horizontal="center" vertical="center"/>
    </xf>
    <xf numFmtId="173" fontId="4" fillId="2" borderId="7" xfId="1" applyNumberFormat="1" applyFont="1" applyFill="1" applyBorder="1" applyAlignment="1">
      <alignment horizontal="center" vertical="center"/>
    </xf>
    <xf numFmtId="4" fontId="4" fillId="2" borderId="7" xfId="0" applyNumberFormat="1" applyFont="1" applyFill="1" applyBorder="1" applyAlignment="1">
      <alignment horizontal="center" vertical="center"/>
    </xf>
    <xf numFmtId="173" fontId="4" fillId="2" borderId="8" xfId="1" applyNumberFormat="1" applyFont="1" applyFill="1" applyBorder="1" applyAlignment="1">
      <alignment horizontal="center" vertical="center"/>
    </xf>
    <xf numFmtId="4" fontId="4" fillId="2" borderId="8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4" fontId="4" fillId="2" borderId="10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vertical="center"/>
    </xf>
    <xf numFmtId="164" fontId="0" fillId="2" borderId="2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0" xfId="0" applyFill="1" applyBorder="1" applyAlignment="1"/>
    <xf numFmtId="0" fontId="4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6"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8B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Medio'!$D$12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479931514409831E-17"/>
                  <c:y val="-3.0075187969924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Medio'!$D$13:$D$22</c:f>
              <c:numCache>
                <c:formatCode>#,##0.00</c:formatCode>
                <c:ptCount val="10"/>
                <c:pt idx="0">
                  <c:v>6076.4109745667429</c:v>
                </c:pt>
                <c:pt idx="1">
                  <c:v>5810.7417112663124</c:v>
                </c:pt>
                <c:pt idx="2">
                  <c:v>5253.3881275666763</c:v>
                </c:pt>
                <c:pt idx="3">
                  <c:v>4030.2738163547601</c:v>
                </c:pt>
                <c:pt idx="4">
                  <c:v>3371.044864385135</c:v>
                </c:pt>
                <c:pt idx="5">
                  <c:v>2617.1588405410457</c:v>
                </c:pt>
                <c:pt idx="6">
                  <c:v>1896.2481753409529</c:v>
                </c:pt>
                <c:pt idx="7">
                  <c:v>1575.2430508999987</c:v>
                </c:pt>
                <c:pt idx="8">
                  <c:v>792.07369435634519</c:v>
                </c:pt>
                <c:pt idx="9">
                  <c:v>548.46761044903724</c:v>
                </c:pt>
              </c:numCache>
            </c:numRef>
          </c:val>
        </c:ser>
        <c:ser>
          <c:idx val="1"/>
          <c:order val="1"/>
          <c:tx>
            <c:strRef>
              <c:f>'Link Ratio Medio'!$F$12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827769107103024E-2"/>
                  <c:y val="-4.69861467658598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Medio'!$F$13:$F$22</c:f>
              <c:numCache>
                <c:formatCode>#,##0.00</c:formatCode>
                <c:ptCount val="10"/>
                <c:pt idx="0">
                  <c:v>6001.3935551276472</c:v>
                </c:pt>
                <c:pt idx="1">
                  <c:v>5654.7404837696258</c:v>
                </c:pt>
                <c:pt idx="2">
                  <c:v>5023.9043411093571</c:v>
                </c:pt>
                <c:pt idx="3">
                  <c:v>3687.0691804350022</c:v>
                </c:pt>
                <c:pt idx="4">
                  <c:v>2980.9663033099146</c:v>
                </c:pt>
                <c:pt idx="5">
                  <c:v>2172.7746605378397</c:v>
                </c:pt>
                <c:pt idx="6">
                  <c:v>1473.4095693795534</c:v>
                </c:pt>
                <c:pt idx="7">
                  <c:v>1159.9070602876955</c:v>
                </c:pt>
                <c:pt idx="8">
                  <c:v>558.91420451020383</c:v>
                </c:pt>
                <c:pt idx="9">
                  <c:v>368.74839618470264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3569232"/>
        <c:axId val="613577392"/>
      </c:barChart>
      <c:catAx>
        <c:axId val="61356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577392"/>
        <c:crosses val="autoZero"/>
        <c:auto val="1"/>
        <c:lblAlgn val="ctr"/>
        <c:lblOffset val="100"/>
        <c:noMultiLvlLbl val="0"/>
      </c:catAx>
      <c:valAx>
        <c:axId val="6135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5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Medio'!$C$12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Medio'!$B$13:$B$22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Medio'!$C$13:$C$22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843.47109660748902</c:v>
                </c:pt>
                <c:pt idx="3">
                  <c:v>1116.4737865603011</c:v>
                </c:pt>
                <c:pt idx="4">
                  <c:v>1492.3182120777828</c:v>
                </c:pt>
                <c:pt idx="5">
                  <c:v>2342.5236471046046</c:v>
                </c:pt>
                <c:pt idx="6">
                  <c:v>3382.030460025202</c:v>
                </c:pt>
                <c:pt idx="7">
                  <c:v>6253.9291943398439</c:v>
                </c:pt>
                <c:pt idx="8">
                  <c:v>6986.6259619178099</c:v>
                </c:pt>
                <c:pt idx="9">
                  <c:v>8917.31390296889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3570320"/>
        <c:axId val="613579024"/>
      </c:barChart>
      <c:catAx>
        <c:axId val="6135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579024"/>
        <c:crossesAt val="0"/>
        <c:auto val="1"/>
        <c:lblAlgn val="ctr"/>
        <c:lblOffset val="100"/>
        <c:noMultiLvlLbl val="0"/>
      </c:catAx>
      <c:valAx>
        <c:axId val="61357902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570320"/>
        <c:crosses val="autoZero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Optimista'!$D$12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479931514409831E-17"/>
                  <c:y val="-3.0075187969924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Optimista'!$D$13:$D$22</c:f>
              <c:numCache>
                <c:formatCode>#,##0.00</c:formatCode>
                <c:ptCount val="10"/>
                <c:pt idx="0">
                  <c:v>2964.5466641647704</c:v>
                </c:pt>
                <c:pt idx="1">
                  <c:v>2291.6695093605704</c:v>
                </c:pt>
                <c:pt idx="2">
                  <c:v>1684.6134191203955</c:v>
                </c:pt>
                <c:pt idx="3">
                  <c:v>1274.4327890615646</c:v>
                </c:pt>
                <c:pt idx="4">
                  <c:v>1047.1542769841981</c:v>
                </c:pt>
                <c:pt idx="5">
                  <c:v>882.22876779897183</c:v>
                </c:pt>
                <c:pt idx="6">
                  <c:v>674.49107750623421</c:v>
                </c:pt>
                <c:pt idx="7">
                  <c:v>483.12009310007625</c:v>
                </c:pt>
                <c:pt idx="8">
                  <c:v>246.39473958237181</c:v>
                </c:pt>
                <c:pt idx="9">
                  <c:v>116.02627430408006</c:v>
                </c:pt>
              </c:numCache>
            </c:numRef>
          </c:val>
        </c:ser>
        <c:ser>
          <c:idx val="1"/>
          <c:order val="1"/>
          <c:tx>
            <c:strRef>
              <c:f>'Link Ratio Optimista'!$F$12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8582308142940812E-2"/>
                  <c:y val="-2.0050125313283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Optimista'!$F$13:$F$22</c:f>
              <c:numCache>
                <c:formatCode>#,##0.00</c:formatCode>
                <c:ptCount val="10"/>
                <c:pt idx="0">
                  <c:v>2927.9473226318723</c:v>
                </c:pt>
                <c:pt idx="1">
                  <c:v>2230.1449615074412</c:v>
                </c:pt>
                <c:pt idx="2">
                  <c:v>1611.0244405890064</c:v>
                </c:pt>
                <c:pt idx="3">
                  <c:v>1165.9063560437503</c:v>
                </c:pt>
                <c:pt idx="4">
                  <c:v>925.98340859699772</c:v>
                </c:pt>
                <c:pt idx="5">
                  <c:v>732.42948871794499</c:v>
                </c:pt>
                <c:pt idx="6">
                  <c:v>524.08836616553208</c:v>
                </c:pt>
                <c:pt idx="7">
                  <c:v>355.73837741005303</c:v>
                </c:pt>
                <c:pt idx="8">
                  <c:v>173.86452908411371</c:v>
                </c:pt>
                <c:pt idx="9">
                  <c:v>78.007345830116918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2151216"/>
        <c:axId val="712141968"/>
      </c:barChart>
      <c:catAx>
        <c:axId val="7121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2141968"/>
        <c:crosses val="autoZero"/>
        <c:auto val="1"/>
        <c:lblAlgn val="ctr"/>
        <c:lblOffset val="100"/>
        <c:noMultiLvlLbl val="0"/>
      </c:catAx>
      <c:valAx>
        <c:axId val="712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21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Optimista'!$C$12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Optimista'!$B$13:$B$22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Optimista'!$C$13:$C$22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743.22134102379187</c:v>
                </c:pt>
                <c:pt idx="3">
                  <c:v>931.66972477064155</c:v>
                </c:pt>
                <c:pt idx="4">
                  <c:v>1004.5583570557123</c:v>
                </c:pt>
                <c:pt idx="5">
                  <c:v>1143.6041336019757</c:v>
                </c:pt>
                <c:pt idx="6">
                  <c:v>1386.1760381762265</c:v>
                </c:pt>
                <c:pt idx="7">
                  <c:v>2064.2915906797507</c:v>
                </c:pt>
                <c:pt idx="8">
                  <c:v>2052.0770944669048</c:v>
                </c:pt>
                <c:pt idx="9">
                  <c:v>1702.7147270831479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2143056"/>
        <c:axId val="712146320"/>
      </c:barChart>
      <c:catAx>
        <c:axId val="7121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2146320"/>
        <c:crosses val="autoZero"/>
        <c:auto val="1"/>
        <c:lblAlgn val="ctr"/>
        <c:lblOffset val="100"/>
        <c:noMultiLvlLbl val="0"/>
      </c:catAx>
      <c:valAx>
        <c:axId val="7121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214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'Link Ratio Pesimista'!$D$12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0050125313283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479931514409831E-17"/>
                  <c:y val="-3.0075187969924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Pesimista'!$D$13:$D$22</c:f>
              <c:numCache>
                <c:formatCode>#,##0.00</c:formatCode>
                <c:ptCount val="10"/>
                <c:pt idx="0">
                  <c:v>6076.4109745667429</c:v>
                </c:pt>
                <c:pt idx="1">
                  <c:v>5810.7417112663124</c:v>
                </c:pt>
                <c:pt idx="2">
                  <c:v>5253.3881275666763</c:v>
                </c:pt>
                <c:pt idx="3">
                  <c:v>4030.2738163547601</c:v>
                </c:pt>
                <c:pt idx="4">
                  <c:v>3371.044864385135</c:v>
                </c:pt>
                <c:pt idx="5">
                  <c:v>2617.1588405410457</c:v>
                </c:pt>
                <c:pt idx="6">
                  <c:v>1896.2481753409529</c:v>
                </c:pt>
                <c:pt idx="7">
                  <c:v>1575.2430508999987</c:v>
                </c:pt>
                <c:pt idx="8">
                  <c:v>792.07369435634519</c:v>
                </c:pt>
                <c:pt idx="9">
                  <c:v>548.46761044903724</c:v>
                </c:pt>
              </c:numCache>
            </c:numRef>
          </c:val>
        </c:ser>
        <c:ser>
          <c:idx val="1"/>
          <c:order val="1"/>
          <c:tx>
            <c:strRef>
              <c:f>'Link Ratio Pesimista'!$F$12</c:f>
              <c:strCache>
                <c:ptCount val="1"/>
                <c:pt idx="0">
                  <c:v>Descuento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8582308142940812E-2"/>
                  <c:y val="-2.0050125313283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9209138840070298E-2"/>
                  <c:y val="3.34168755221380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1552431165787976E-2"/>
                  <c:y val="-6.12635640686676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0896309314587E-2"/>
                  <c:y val="-1.002506265664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776215582893967E-2"/>
                  <c:y val="-1.0025062656641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10896309314586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6403046280023433E-2"/>
                  <c:y val="-2.67335004177110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3.0075187969924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Ratio Pesimista'!$F$13:$F$22</c:f>
              <c:numCache>
                <c:formatCode>#,##0.00</c:formatCode>
                <c:ptCount val="10"/>
                <c:pt idx="0">
                  <c:v>6001.3935551276472</c:v>
                </c:pt>
                <c:pt idx="1">
                  <c:v>5654.7404837696258</c:v>
                </c:pt>
                <c:pt idx="2">
                  <c:v>5023.9043411093571</c:v>
                </c:pt>
                <c:pt idx="3">
                  <c:v>3687.0691804350022</c:v>
                </c:pt>
                <c:pt idx="4">
                  <c:v>2980.9663033099146</c:v>
                </c:pt>
                <c:pt idx="5">
                  <c:v>2172.7746605378397</c:v>
                </c:pt>
                <c:pt idx="6">
                  <c:v>1473.4095693795534</c:v>
                </c:pt>
                <c:pt idx="7">
                  <c:v>1159.9070602876955</c:v>
                </c:pt>
                <c:pt idx="8">
                  <c:v>558.91420451020383</c:v>
                </c:pt>
                <c:pt idx="9">
                  <c:v>368.74839618470264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0724272"/>
        <c:axId val="460725360"/>
      </c:barChart>
      <c:catAx>
        <c:axId val="4607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0725360"/>
        <c:crosses val="autoZero"/>
        <c:auto val="1"/>
        <c:lblAlgn val="ctr"/>
        <c:lblOffset val="100"/>
        <c:noMultiLvlLbl val="0"/>
      </c:catAx>
      <c:valAx>
        <c:axId val="4607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07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26021338721060572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Ratio Pesimista'!$C$12</c:f>
              <c:strCache>
                <c:ptCount val="1"/>
                <c:pt idx="0">
                  <c:v>Reserva IBRN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4.42890524180116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65501379421374E-2"/>
                  <c:y val="-2.1220159151193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'Link Ratio Pesimista'!$B$13:$B$22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'Link Ratio Pesimista'!$C$13:$C$22</c:f>
              <c:numCache>
                <c:formatCode>#,##0.00</c:formatCode>
                <c:ptCount val="10"/>
                <c:pt idx="0">
                  <c:v>198.99999999999955</c:v>
                </c:pt>
                <c:pt idx="1">
                  <c:v>437.36460412508222</c:v>
                </c:pt>
                <c:pt idx="2">
                  <c:v>843.47109660748902</c:v>
                </c:pt>
                <c:pt idx="3">
                  <c:v>1116.4737865603011</c:v>
                </c:pt>
                <c:pt idx="4">
                  <c:v>1492.3182120777828</c:v>
                </c:pt>
                <c:pt idx="5">
                  <c:v>2342.5236471046046</c:v>
                </c:pt>
                <c:pt idx="6">
                  <c:v>3382.030460025202</c:v>
                </c:pt>
                <c:pt idx="7">
                  <c:v>6253.9291943398439</c:v>
                </c:pt>
                <c:pt idx="8">
                  <c:v>6986.6259619178099</c:v>
                </c:pt>
                <c:pt idx="9">
                  <c:v>8917.31390296889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2052848"/>
        <c:axId val="152056656"/>
      </c:barChart>
      <c:catAx>
        <c:axId val="1520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056656"/>
        <c:crosses val="autoZero"/>
        <c:auto val="1"/>
        <c:lblAlgn val="ctr"/>
        <c:lblOffset val="100"/>
        <c:noMultiLvlLbl val="0"/>
      </c:catAx>
      <c:valAx>
        <c:axId val="152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0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76201</xdr:rowOff>
    </xdr:from>
    <xdr:to>
      <xdr:col>28</xdr:col>
      <xdr:colOff>19050</xdr:colOff>
      <xdr:row>16</xdr:row>
      <xdr:rowOff>9525</xdr:rowOff>
    </xdr:to>
    <xdr:sp macro="" textlink="">
      <xdr:nvSpPr>
        <xdr:cNvPr id="3" name="CuadroTexto 2"/>
        <xdr:cNvSpPr txBox="1"/>
      </xdr:nvSpPr>
      <xdr:spPr>
        <a:xfrm>
          <a:off x="295275" y="76201"/>
          <a:ext cx="16792575" cy="2981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 u="sng"/>
            <a:t>PROVISION</a:t>
          </a:r>
          <a:r>
            <a:rPr lang="es-ES" sz="1800" b="1" u="sng" baseline="0"/>
            <a:t> METODO LINK RATIO</a:t>
          </a:r>
        </a:p>
        <a:p>
          <a:endParaRPr lang="es-ES" sz="1800" u="sng" baseline="0"/>
        </a:p>
        <a:p>
          <a:r>
            <a:rPr lang="es-ES" sz="1600" u="none"/>
            <a:t>El</a:t>
          </a:r>
          <a:r>
            <a:rPr lang="es-ES" sz="1600" u="none" baseline="0"/>
            <a:t> metodo link Ratio basa la estimacion de la provision IBRN en base a la  variacion de la siniestralidad entre los distintos periodos y permitiendo generar un factor de proyeccion.</a:t>
          </a:r>
        </a:p>
        <a:p>
          <a:endParaRPr lang="es-ES" sz="1600" u="none" baseline="0"/>
        </a:p>
        <a:p>
          <a:r>
            <a:rPr lang="es-ES" sz="1600" u="sng" baseline="0"/>
            <a:t>Hipotesis</a:t>
          </a:r>
        </a:p>
        <a:p>
          <a:endParaRPr lang="es-ES" sz="1600" u="none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u="none" baseline="0"/>
            <a:t>Enfoque media simple</a:t>
          </a:r>
          <a:r>
            <a:rPr lang="es-ES" sz="1600" u="none" baseline="0"/>
            <a:t>: </a:t>
          </a:r>
          <a:r>
            <a:rPr lang="es-E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factor de desarroll de la siniestralidad  es la media.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u="none" baseline="0"/>
            <a:t>Enfoque Optimista</a:t>
          </a:r>
          <a:r>
            <a:rPr lang="es-ES" sz="1600" u="none" baseline="0"/>
            <a:t>: El factor de desarroll de la siniestralidad  es el mas bajo 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u="none" baseline="0"/>
        </a:p>
        <a:p>
          <a:r>
            <a:rPr lang="es-ES" sz="1600" b="1" u="none" baseline="0"/>
            <a:t>Enfoque Pesimista</a:t>
          </a:r>
          <a:r>
            <a:rPr lang="es-ES" sz="1600" u="none" baseline="0"/>
            <a:t>: </a:t>
          </a:r>
          <a:r>
            <a:rPr lang="es-E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factor de desarroll de la siniestralidad  es el mas alto.</a:t>
          </a:r>
          <a:endParaRPr lang="es-ES" sz="2400">
            <a:effectLst/>
          </a:endParaRPr>
        </a:p>
        <a:p>
          <a:endParaRPr lang="es-ES" sz="1600" u="none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95249</xdr:rowOff>
    </xdr:from>
    <xdr:to>
      <xdr:col>15</xdr:col>
      <xdr:colOff>657225</xdr:colOff>
      <xdr:row>21</xdr:row>
      <xdr:rowOff>152398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3</xdr:row>
      <xdr:rowOff>9525</xdr:rowOff>
    </xdr:from>
    <xdr:to>
      <xdr:col>23</xdr:col>
      <xdr:colOff>447675</xdr:colOff>
      <xdr:row>21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baseColWidth="10" defaultColWidth="9.140625" defaultRowHeight="15" x14ac:dyDescent="0.25"/>
  <cols>
    <col min="1" max="16384" width="9.140625" style="18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B236"/>
  <sheetViews>
    <sheetView workbookViewId="0">
      <selection activeCell="E15" sqref="E15"/>
    </sheetView>
  </sheetViews>
  <sheetFormatPr baseColWidth="10" defaultRowHeight="15" x14ac:dyDescent="0.25"/>
  <cols>
    <col min="1" max="2" width="11.42578125" style="18"/>
    <col min="3" max="3" width="22.7109375" style="18" bestFit="1" customWidth="1"/>
    <col min="4" max="4" width="12.85546875" style="18" bestFit="1" customWidth="1"/>
    <col min="5" max="5" width="14.42578125" style="18" bestFit="1" customWidth="1"/>
    <col min="6" max="6" width="10.42578125" style="18" bestFit="1" customWidth="1"/>
    <col min="7" max="9" width="9.85546875" style="18" bestFit="1" customWidth="1"/>
    <col min="10" max="10" width="14.42578125" style="18" bestFit="1" customWidth="1"/>
    <col min="11" max="11" width="10.42578125" style="18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8" bestFit="1" customWidth="1"/>
    <col min="17" max="54" width="11.42578125" style="18"/>
  </cols>
  <sheetData>
    <row r="1" spans="2:38" ht="15.75" thickBot="1" x14ac:dyDescent="0.3">
      <c r="L1" s="18"/>
      <c r="M1" s="18"/>
      <c r="N1" s="18"/>
      <c r="O1" s="18"/>
    </row>
    <row r="2" spans="2:38" ht="15.75" thickBot="1" x14ac:dyDescent="0.3">
      <c r="B2" s="1" t="s">
        <v>31</v>
      </c>
      <c r="C2" s="2"/>
      <c r="D2" s="2"/>
      <c r="E2" s="2"/>
      <c r="F2" s="3"/>
      <c r="H2" s="118" t="s">
        <v>35</v>
      </c>
      <c r="I2" s="117"/>
      <c r="J2" s="117"/>
      <c r="K2" s="117"/>
      <c r="L2" s="117"/>
      <c r="M2" s="117"/>
      <c r="N2" s="117"/>
      <c r="O2" s="117"/>
      <c r="P2" s="116"/>
      <c r="Q2" s="118" t="s">
        <v>34</v>
      </c>
      <c r="R2" s="117"/>
      <c r="S2" s="117"/>
      <c r="T2" s="117"/>
      <c r="U2" s="117"/>
      <c r="V2" s="117"/>
      <c r="W2" s="117"/>
      <c r="X2" s="116"/>
      <c r="Y2" s="5"/>
      <c r="Z2" s="5"/>
      <c r="AA2" s="5"/>
      <c r="AB2" s="5"/>
    </row>
    <row r="3" spans="2:38" ht="15.75" thickBot="1" x14ac:dyDescent="0.3">
      <c r="B3" s="4"/>
      <c r="C3" s="5"/>
      <c r="D3" s="5"/>
      <c r="E3" s="5"/>
      <c r="F3" s="6"/>
      <c r="H3" s="4"/>
      <c r="I3" s="5"/>
      <c r="J3" s="5"/>
      <c r="K3" s="5"/>
      <c r="L3" s="5"/>
      <c r="M3" s="5"/>
      <c r="N3" s="5"/>
      <c r="O3" s="5"/>
      <c r="P3" s="5"/>
      <c r="Q3" s="4"/>
      <c r="R3" s="5"/>
      <c r="S3" s="5"/>
      <c r="T3" s="5"/>
      <c r="U3" s="5"/>
      <c r="V3" s="5"/>
      <c r="W3" s="5"/>
      <c r="X3" s="6"/>
      <c r="Y3" s="5"/>
      <c r="Z3" s="5"/>
      <c r="AA3" s="5"/>
      <c r="AB3" s="5"/>
    </row>
    <row r="4" spans="2:38" s="18" customFormat="1" ht="15.75" thickBot="1" x14ac:dyDescent="0.3">
      <c r="B4" s="4"/>
      <c r="C4" s="129" t="s">
        <v>30</v>
      </c>
      <c r="D4" s="115" t="s">
        <v>23</v>
      </c>
      <c r="E4" s="5"/>
      <c r="F4" s="6"/>
      <c r="H4" s="4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127"/>
      <c r="AI4" s="102"/>
      <c r="AJ4" s="102"/>
      <c r="AK4" s="102"/>
      <c r="AL4" s="5"/>
    </row>
    <row r="5" spans="2:38" ht="15.75" thickBot="1" x14ac:dyDescent="0.3">
      <c r="B5" s="4"/>
      <c r="C5" s="130"/>
      <c r="D5" s="130"/>
      <c r="E5" s="5"/>
      <c r="F5" s="6"/>
      <c r="H5" s="4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6"/>
      <c r="AI5" s="102"/>
      <c r="AJ5" s="102"/>
      <c r="AK5" s="102"/>
      <c r="AL5" s="5"/>
    </row>
    <row r="6" spans="2:38" ht="15.75" thickBot="1" x14ac:dyDescent="0.3">
      <c r="B6" s="4"/>
      <c r="C6" s="119" t="s">
        <v>19</v>
      </c>
      <c r="D6" s="114">
        <f>N73</f>
        <v>57740.050865727004</v>
      </c>
      <c r="E6" s="5"/>
      <c r="F6" s="6"/>
      <c r="H6" s="4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6"/>
      <c r="AI6" s="102"/>
      <c r="AJ6" s="102"/>
      <c r="AK6" s="102"/>
      <c r="AL6" s="5"/>
    </row>
    <row r="7" spans="2:38" ht="15.75" thickBot="1" x14ac:dyDescent="0.3">
      <c r="B7" s="4"/>
      <c r="C7" s="119" t="s">
        <v>24</v>
      </c>
      <c r="D7" s="114">
        <f>N74</f>
        <v>25769</v>
      </c>
      <c r="E7" s="5"/>
      <c r="F7" s="6"/>
      <c r="H7" s="4"/>
      <c r="I7" s="5"/>
      <c r="J7" s="5"/>
      <c r="K7" s="5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6"/>
      <c r="AI7" s="102"/>
      <c r="AJ7" s="102"/>
      <c r="AK7" s="102"/>
      <c r="AL7" s="5"/>
    </row>
    <row r="8" spans="2:38" ht="15.75" thickBot="1" x14ac:dyDescent="0.3">
      <c r="B8" s="4"/>
      <c r="C8" s="119" t="s">
        <v>29</v>
      </c>
      <c r="D8" s="114">
        <f>D6-D7</f>
        <v>31971.050865727004</v>
      </c>
      <c r="E8" s="5"/>
      <c r="F8" s="6"/>
      <c r="H8" s="4"/>
      <c r="I8" s="5"/>
      <c r="J8" s="5"/>
      <c r="K8" s="5"/>
      <c r="L8" s="5"/>
      <c r="M8" s="5"/>
      <c r="N8" s="5"/>
      <c r="O8" s="5"/>
      <c r="P8" s="5"/>
      <c r="Q8" s="4"/>
      <c r="R8" s="5"/>
      <c r="S8" s="5"/>
      <c r="T8" s="5"/>
      <c r="U8" s="5"/>
      <c r="V8" s="5"/>
      <c r="W8" s="5"/>
      <c r="X8" s="6"/>
      <c r="AI8" s="102"/>
      <c r="AJ8" s="102"/>
      <c r="AK8" s="102"/>
      <c r="AL8" s="5"/>
    </row>
    <row r="9" spans="2:38" ht="15.75" thickBot="1" x14ac:dyDescent="0.3">
      <c r="B9" s="91"/>
      <c r="C9" s="92"/>
      <c r="D9" s="92"/>
      <c r="E9" s="92"/>
      <c r="F9" s="94"/>
      <c r="H9" s="4"/>
      <c r="I9" s="5"/>
      <c r="J9" s="5"/>
      <c r="K9" s="5"/>
      <c r="L9" s="5"/>
      <c r="M9" s="5"/>
      <c r="N9" s="5"/>
      <c r="O9" s="5"/>
      <c r="P9" s="5"/>
      <c r="Q9" s="4"/>
      <c r="R9" s="5"/>
      <c r="S9" s="5"/>
      <c r="T9" s="5"/>
      <c r="U9" s="5"/>
      <c r="V9" s="5"/>
      <c r="W9" s="5"/>
      <c r="X9" s="6"/>
      <c r="AI9" s="102"/>
      <c r="AJ9" s="102"/>
      <c r="AK9" s="102"/>
      <c r="AL9" s="5"/>
    </row>
    <row r="10" spans="2:38" ht="15.75" thickBot="1" x14ac:dyDescent="0.3">
      <c r="B10" s="123" t="s">
        <v>33</v>
      </c>
      <c r="C10" s="124"/>
      <c r="D10" s="124"/>
      <c r="E10" s="124"/>
      <c r="F10" s="122"/>
      <c r="H10" s="4"/>
      <c r="I10" s="5"/>
      <c r="J10" s="5"/>
      <c r="K10" s="5"/>
      <c r="L10" s="5"/>
      <c r="M10" s="5"/>
      <c r="N10" s="5"/>
      <c r="O10" s="5"/>
      <c r="P10" s="5"/>
      <c r="Q10" s="4"/>
      <c r="R10" s="5"/>
      <c r="S10" s="5"/>
      <c r="T10" s="5"/>
      <c r="U10" s="5"/>
      <c r="V10" s="5"/>
      <c r="W10" s="5"/>
      <c r="X10" s="6"/>
      <c r="AI10" s="102"/>
      <c r="AJ10" s="102"/>
      <c r="AK10" s="102"/>
      <c r="AL10" s="5"/>
    </row>
    <row r="11" spans="2:38" ht="15.75" thickBot="1" x14ac:dyDescent="0.3">
      <c r="B11" s="91"/>
      <c r="C11" s="92"/>
      <c r="D11" s="92"/>
      <c r="E11" s="94"/>
      <c r="F11" s="94"/>
      <c r="H11" s="4"/>
      <c r="I11" s="5"/>
      <c r="J11" s="5"/>
      <c r="K11" s="5"/>
      <c r="L11" s="5"/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6"/>
      <c r="AI11" s="102"/>
      <c r="AJ11" s="102"/>
      <c r="AK11" s="102"/>
      <c r="AL11" s="5"/>
    </row>
    <row r="12" spans="2:38" ht="15.75" thickBot="1" x14ac:dyDescent="0.3">
      <c r="B12" s="113" t="s">
        <v>28</v>
      </c>
      <c r="C12" s="120" t="s">
        <v>32</v>
      </c>
      <c r="D12" s="113" t="s">
        <v>18</v>
      </c>
      <c r="E12" s="113" t="s">
        <v>27</v>
      </c>
      <c r="F12" s="112" t="s">
        <v>26</v>
      </c>
      <c r="H12" s="4"/>
      <c r="I12" s="5"/>
      <c r="J12" s="5"/>
      <c r="K12" s="5"/>
      <c r="L12" s="5"/>
      <c r="M12" s="5"/>
      <c r="N12" s="5"/>
      <c r="O12" s="5"/>
      <c r="P12" s="5"/>
      <c r="Q12" s="4"/>
      <c r="R12" s="5"/>
      <c r="S12" s="5"/>
      <c r="T12" s="5"/>
      <c r="U12" s="5"/>
      <c r="V12" s="5"/>
      <c r="W12" s="5"/>
      <c r="X12" s="6"/>
      <c r="AI12" s="102"/>
      <c r="AJ12" s="102"/>
      <c r="AK12" s="102"/>
      <c r="AL12" s="5"/>
    </row>
    <row r="13" spans="2:38" x14ac:dyDescent="0.25">
      <c r="B13" s="52">
        <v>1</v>
      </c>
      <c r="C13" s="125">
        <f>M75</f>
        <v>198.99999999999955</v>
      </c>
      <c r="D13" s="111">
        <f>(E91-D91)+(F90-E90)+(G89-F89)+(H88-G88)+(I87-H87)+(J86-I86)+(K85-J85)+(L84-K84)+(M83-L83)+(N82-M82)</f>
        <v>6076.4109745667429</v>
      </c>
      <c r="E13" s="110">
        <v>1.2500000000000001E-2</v>
      </c>
      <c r="F13" s="45">
        <f>D13/((1+E13)^B13)</f>
        <v>6001.3935551276472</v>
      </c>
      <c r="H13" s="4"/>
      <c r="I13" s="5"/>
      <c r="J13" s="5"/>
      <c r="K13" s="5"/>
      <c r="L13" s="5"/>
      <c r="M13" s="5"/>
      <c r="N13" s="5"/>
      <c r="O13" s="5"/>
      <c r="P13" s="5"/>
      <c r="Q13" s="4"/>
      <c r="R13" s="5"/>
      <c r="S13" s="5"/>
      <c r="T13" s="5"/>
      <c r="U13" s="5"/>
      <c r="V13" s="5"/>
      <c r="W13" s="5"/>
      <c r="X13" s="6"/>
      <c r="AI13" s="102"/>
      <c r="AJ13" s="102"/>
      <c r="AK13" s="102"/>
      <c r="AL13" s="5"/>
    </row>
    <row r="14" spans="2:38" x14ac:dyDescent="0.25">
      <c r="B14" s="11">
        <v>2</v>
      </c>
      <c r="C14" s="125">
        <f>L75</f>
        <v>437.36460412508222</v>
      </c>
      <c r="D14" s="109">
        <f>(F91-E91)+(G90-F90)+(H89-G89)+(I88-H88)+(J87-I87)+(K86-J86)+(L85-K85)+(M84-L84)+(N83-M83)</f>
        <v>5810.7417112663124</v>
      </c>
      <c r="E14" s="108">
        <v>1.37E-2</v>
      </c>
      <c r="F14" s="26">
        <f>D14/((1+E14)^B14)</f>
        <v>5654.7404837696258</v>
      </c>
      <c r="H14" s="4"/>
      <c r="I14" s="5"/>
      <c r="J14" s="5"/>
      <c r="K14" s="5"/>
      <c r="L14" s="5"/>
      <c r="M14" s="5"/>
      <c r="N14" s="5"/>
      <c r="O14" s="5"/>
      <c r="P14" s="5"/>
      <c r="Q14" s="4"/>
      <c r="R14" s="5"/>
      <c r="S14" s="5"/>
      <c r="T14" s="5"/>
      <c r="U14" s="5"/>
      <c r="V14" s="5"/>
      <c r="W14" s="5"/>
      <c r="X14" s="6"/>
      <c r="AI14" s="5"/>
      <c r="AJ14" s="5"/>
      <c r="AK14" s="5"/>
      <c r="AL14" s="5"/>
    </row>
    <row r="15" spans="2:38" x14ac:dyDescent="0.25">
      <c r="B15" s="11">
        <v>3</v>
      </c>
      <c r="C15" s="125">
        <f>K75</f>
        <v>843.47109660748902</v>
      </c>
      <c r="D15" s="109">
        <f>(G91-F91)+(H90-G90)+(I89-H89)+(J88-I88)+(K87-J87)+(L86-K86)+(M85-L85)+(N84-M84)</f>
        <v>5253.3881275666763</v>
      </c>
      <c r="E15" s="108">
        <v>1.4999999999999999E-2</v>
      </c>
      <c r="F15" s="26">
        <f>D15/((1+E15)^B15)</f>
        <v>5023.9043411093571</v>
      </c>
      <c r="H15" s="4"/>
      <c r="I15" s="5"/>
      <c r="J15" s="5"/>
      <c r="K15" s="5"/>
      <c r="L15" s="5"/>
      <c r="M15" s="5"/>
      <c r="N15" s="5"/>
      <c r="O15" s="5"/>
      <c r="P15" s="5"/>
      <c r="Q15" s="4"/>
      <c r="R15" s="5"/>
      <c r="S15" s="5"/>
      <c r="T15" s="5"/>
      <c r="U15" s="5"/>
      <c r="V15" s="5"/>
      <c r="W15" s="5"/>
      <c r="X15" s="6"/>
      <c r="AI15" s="5"/>
      <c r="AJ15" s="5"/>
      <c r="AK15" s="5"/>
      <c r="AL15" s="5"/>
    </row>
    <row r="16" spans="2:38" x14ac:dyDescent="0.25">
      <c r="B16" s="11">
        <v>4</v>
      </c>
      <c r="C16" s="125">
        <f>J75</f>
        <v>1116.4737865603011</v>
      </c>
      <c r="D16" s="109">
        <f>(H91-G91)+(I90-H90)+(J89-I89)+(K88-J88)+(L87-K87)+(M86-L86)+(N85-M85)</f>
        <v>4030.2738163547601</v>
      </c>
      <c r="E16" s="108">
        <v>2.2499999999999999E-2</v>
      </c>
      <c r="F16" s="26">
        <f>D16/((1+E16)^B16)</f>
        <v>3687.0691804350022</v>
      </c>
      <c r="H16" s="4"/>
      <c r="I16" s="5"/>
      <c r="J16" s="5"/>
      <c r="K16" s="5"/>
      <c r="L16" s="5"/>
      <c r="M16" s="5"/>
      <c r="N16" s="5"/>
      <c r="O16" s="5"/>
      <c r="P16" s="5"/>
      <c r="Q16" s="4"/>
      <c r="R16" s="5"/>
      <c r="S16" s="5"/>
      <c r="T16" s="5"/>
      <c r="U16" s="5"/>
      <c r="V16" s="5"/>
      <c r="W16" s="5"/>
      <c r="X16" s="6"/>
      <c r="AI16" s="5"/>
      <c r="AJ16" s="5"/>
      <c r="AK16" s="5"/>
      <c r="AL16" s="5"/>
    </row>
    <row r="17" spans="2:38" s="18" customFormat="1" x14ac:dyDescent="0.25">
      <c r="B17" s="11">
        <v>5</v>
      </c>
      <c r="C17" s="125">
        <f>I75</f>
        <v>1492.3182120777828</v>
      </c>
      <c r="D17" s="109">
        <f>(I91-H91)+(J90-I90)+(K89-J89)+(L88-K88)+(M87-L87)+(N86-M86)</f>
        <v>3371.044864385135</v>
      </c>
      <c r="E17" s="108">
        <v>2.4900000000000002E-2</v>
      </c>
      <c r="F17" s="26">
        <f>D17/((1+E17)^B17)</f>
        <v>2980.9663033099146</v>
      </c>
      <c r="H17" s="4"/>
      <c r="I17" s="5"/>
      <c r="J17" s="5"/>
      <c r="K17" s="5"/>
      <c r="L17" s="5"/>
      <c r="M17" s="5"/>
      <c r="N17" s="5"/>
      <c r="O17" s="5"/>
      <c r="P17" s="5"/>
      <c r="Q17" s="4"/>
      <c r="R17" s="5"/>
      <c r="S17" s="5"/>
      <c r="T17" s="5"/>
      <c r="U17" s="5"/>
      <c r="V17" s="5"/>
      <c r="W17" s="5"/>
      <c r="X17" s="6"/>
      <c r="AI17" s="5"/>
      <c r="AJ17" s="5"/>
      <c r="AK17" s="5"/>
      <c r="AL17" s="5"/>
    </row>
    <row r="18" spans="2:38" s="18" customFormat="1" x14ac:dyDescent="0.25">
      <c r="B18" s="11">
        <v>6</v>
      </c>
      <c r="C18" s="125">
        <f>H75</f>
        <v>2342.5236471046046</v>
      </c>
      <c r="D18" s="109">
        <f>(J91-I91)+(K90-J90)+(L89-K89)+(M88-L88)+(N87-M87)</f>
        <v>2617.1588405410457</v>
      </c>
      <c r="E18" s="108">
        <v>3.15E-2</v>
      </c>
      <c r="F18" s="26">
        <f>D18/((1+E18)^B18)</f>
        <v>2172.7746605378397</v>
      </c>
      <c r="H18" s="4"/>
      <c r="I18" s="5"/>
      <c r="J18" s="5"/>
      <c r="K18" s="5"/>
      <c r="L18" s="5"/>
      <c r="M18" s="5"/>
      <c r="N18" s="5"/>
      <c r="O18" s="5"/>
      <c r="P18" s="5"/>
      <c r="Q18" s="4"/>
      <c r="R18" s="5"/>
      <c r="S18" s="5"/>
      <c r="T18" s="5"/>
      <c r="U18" s="5"/>
      <c r="V18" s="5"/>
      <c r="W18" s="5"/>
      <c r="X18" s="6"/>
      <c r="AI18" s="5"/>
      <c r="AJ18" s="5"/>
      <c r="AK18" s="5"/>
    </row>
    <row r="19" spans="2:38" x14ac:dyDescent="0.25">
      <c r="B19" s="11">
        <v>7</v>
      </c>
      <c r="C19" s="125">
        <f>G75</f>
        <v>3382.030460025202</v>
      </c>
      <c r="D19" s="109">
        <f>(K91-J91)+(L90-K90)+(M89-L89)+(N88-M88)</f>
        <v>1896.2481753409529</v>
      </c>
      <c r="E19" s="108">
        <v>3.6699999999999997E-2</v>
      </c>
      <c r="F19" s="26">
        <f>D19/((1+E19)^B19)</f>
        <v>1473.4095693795534</v>
      </c>
      <c r="H19" s="4"/>
      <c r="I19" s="5"/>
      <c r="J19" s="5"/>
      <c r="K19" s="5"/>
      <c r="L19" s="5"/>
      <c r="M19" s="5"/>
      <c r="N19" s="5"/>
      <c r="O19" s="5"/>
      <c r="P19" s="5"/>
      <c r="Q19" s="4"/>
      <c r="R19" s="5"/>
      <c r="S19" s="5"/>
      <c r="T19" s="5"/>
      <c r="U19" s="5"/>
      <c r="V19" s="5"/>
      <c r="W19" s="5"/>
      <c r="X19" s="6"/>
    </row>
    <row r="20" spans="2:38" x14ac:dyDescent="0.25">
      <c r="B20" s="11">
        <v>8</v>
      </c>
      <c r="C20" s="125">
        <f>F75</f>
        <v>6253.9291943398439</v>
      </c>
      <c r="D20" s="109">
        <f>(L91-K91)+(M90-L90)+(N89-M89)</f>
        <v>1575.2430508999987</v>
      </c>
      <c r="E20" s="108">
        <v>3.9E-2</v>
      </c>
      <c r="F20" s="26">
        <f>D20/((1+E20)^B20)</f>
        <v>1159.9070602876955</v>
      </c>
      <c r="H20" s="4"/>
      <c r="I20" s="5"/>
      <c r="J20" s="5"/>
      <c r="K20" s="5"/>
      <c r="L20" s="5"/>
      <c r="M20" s="5"/>
      <c r="N20" s="5"/>
      <c r="O20" s="5"/>
      <c r="P20" s="5"/>
      <c r="Q20" s="4"/>
      <c r="R20" s="5"/>
      <c r="S20" s="5"/>
      <c r="T20" s="5"/>
      <c r="U20" s="5"/>
      <c r="V20" s="5"/>
      <c r="W20" s="5"/>
      <c r="X20" s="6"/>
      <c r="AH20" s="5"/>
    </row>
    <row r="21" spans="2:38" x14ac:dyDescent="0.25">
      <c r="B21" s="11">
        <v>9</v>
      </c>
      <c r="C21" s="125">
        <f>E75</f>
        <v>6986.6259619178099</v>
      </c>
      <c r="D21" s="109">
        <f>(M91-L91)+(N90-M90)</f>
        <v>792.07369435634519</v>
      </c>
      <c r="E21" s="108">
        <v>3.95E-2</v>
      </c>
      <c r="F21" s="26">
        <f>D21/((1+E21)^B21)</f>
        <v>558.91420451020383</v>
      </c>
      <c r="H21" s="4"/>
      <c r="I21" s="5"/>
      <c r="J21" s="5"/>
      <c r="K21" s="5"/>
      <c r="L21" s="5"/>
      <c r="M21" s="5"/>
      <c r="N21" s="5"/>
      <c r="O21" s="5"/>
      <c r="P21" s="5"/>
      <c r="Q21" s="4"/>
      <c r="R21" s="5"/>
      <c r="S21" s="5"/>
      <c r="T21" s="5"/>
      <c r="U21" s="5"/>
      <c r="V21" s="5"/>
      <c r="W21" s="5"/>
      <c r="X21" s="6"/>
      <c r="AH21" s="5"/>
    </row>
    <row r="22" spans="2:38" s="18" customFormat="1" ht="15.75" thickBot="1" x14ac:dyDescent="0.3">
      <c r="B22" s="15">
        <v>10</v>
      </c>
      <c r="C22" s="126">
        <f>D75</f>
        <v>8917.31390296889</v>
      </c>
      <c r="D22" s="103">
        <f>(N91-M91)</f>
        <v>548.46761044903724</v>
      </c>
      <c r="E22" s="107">
        <v>4.0500000000000001E-2</v>
      </c>
      <c r="F22" s="28">
        <f>D22/((1+E22)^B22)</f>
        <v>368.74839618470264</v>
      </c>
      <c r="H22" s="91"/>
      <c r="I22" s="92"/>
      <c r="J22" s="92"/>
      <c r="K22" s="92"/>
      <c r="L22" s="92"/>
      <c r="M22" s="92"/>
      <c r="N22" s="92"/>
      <c r="O22" s="92"/>
      <c r="P22" s="92"/>
      <c r="Q22" s="91"/>
      <c r="R22" s="92"/>
      <c r="S22" s="92"/>
      <c r="T22" s="92"/>
      <c r="U22" s="92"/>
      <c r="V22" s="92"/>
      <c r="W22" s="92"/>
      <c r="X22" s="94"/>
      <c r="AH22" s="5"/>
    </row>
    <row r="23" spans="2:38" s="18" customFormat="1" ht="15.75" thickBot="1" x14ac:dyDescent="0.3">
      <c r="B23" s="106" t="s">
        <v>18</v>
      </c>
      <c r="C23" s="105">
        <f>SUM(D13:D22)</f>
        <v>31971.050865726997</v>
      </c>
      <c r="D23" s="121"/>
      <c r="E23" s="104"/>
      <c r="F23" s="103">
        <f>SUM(F13:F22)</f>
        <v>29081.827754651546</v>
      </c>
      <c r="AH23" s="5"/>
    </row>
    <row r="24" spans="2:38" s="18" customFormat="1" ht="15.75" thickBot="1" x14ac:dyDescent="0.3">
      <c r="AH24" s="5"/>
    </row>
    <row r="25" spans="2:38" ht="15.75" thickBot="1" x14ac:dyDescent="0.3">
      <c r="B25" s="1" t="s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</row>
    <row r="26" spans="2:38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2:38" ht="15.75" thickBot="1" x14ac:dyDescent="0.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2:38" ht="16.5" thickBot="1" x14ac:dyDescent="0.3">
      <c r="B28" s="4"/>
      <c r="C28" s="19" t="s">
        <v>1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5"/>
      <c r="P28" s="6"/>
    </row>
    <row r="29" spans="2:38" ht="15.75" thickBot="1" x14ac:dyDescent="0.3">
      <c r="B29" s="4"/>
      <c r="C29" s="7" t="s">
        <v>2</v>
      </c>
      <c r="D29" s="8">
        <v>0</v>
      </c>
      <c r="E29" s="9">
        <v>1</v>
      </c>
      <c r="F29" s="9">
        <v>2</v>
      </c>
      <c r="G29" s="9">
        <v>3</v>
      </c>
      <c r="H29" s="9">
        <v>4</v>
      </c>
      <c r="I29" s="9">
        <v>5</v>
      </c>
      <c r="J29" s="9">
        <v>6</v>
      </c>
      <c r="K29" s="9">
        <v>7</v>
      </c>
      <c r="L29" s="9">
        <v>8</v>
      </c>
      <c r="M29" s="9">
        <v>9</v>
      </c>
      <c r="N29" s="10" t="s">
        <v>3</v>
      </c>
      <c r="O29" s="5"/>
      <c r="P29" s="6"/>
    </row>
    <row r="30" spans="2:38" x14ac:dyDescent="0.25">
      <c r="B30" s="4"/>
      <c r="C30" s="11">
        <v>0</v>
      </c>
      <c r="D30" s="12">
        <v>242</v>
      </c>
      <c r="E30" s="12">
        <v>775</v>
      </c>
      <c r="F30" s="12">
        <v>1217</v>
      </c>
      <c r="G30" s="12">
        <v>1584</v>
      </c>
      <c r="H30" s="12">
        <v>1996</v>
      </c>
      <c r="I30" s="12">
        <v>2459</v>
      </c>
      <c r="J30" s="12">
        <v>2616</v>
      </c>
      <c r="K30" s="12">
        <v>2774</v>
      </c>
      <c r="L30" s="12">
        <v>3006</v>
      </c>
      <c r="M30" s="12">
        <v>3121</v>
      </c>
      <c r="N30" s="13">
        <v>3320</v>
      </c>
      <c r="O30" s="5"/>
      <c r="P30" s="6"/>
    </row>
    <row r="31" spans="2:38" x14ac:dyDescent="0.25">
      <c r="B31" s="4"/>
      <c r="C31" s="11">
        <v>1</v>
      </c>
      <c r="D31" s="12">
        <v>238</v>
      </c>
      <c r="E31" s="12">
        <v>852</v>
      </c>
      <c r="F31" s="12">
        <v>1522</v>
      </c>
      <c r="G31" s="12">
        <v>2395</v>
      </c>
      <c r="H31" s="12">
        <v>2762</v>
      </c>
      <c r="I31" s="12">
        <v>3051</v>
      </c>
      <c r="J31" s="12">
        <v>3507</v>
      </c>
      <c r="K31" s="12">
        <v>3780</v>
      </c>
      <c r="L31" s="12">
        <v>4187</v>
      </c>
      <c r="M31" s="12" t="s">
        <v>4</v>
      </c>
      <c r="N31" s="14" t="s">
        <v>4</v>
      </c>
      <c r="O31" s="5"/>
      <c r="P31" s="6"/>
    </row>
    <row r="32" spans="2:38" x14ac:dyDescent="0.25">
      <c r="B32" s="4"/>
      <c r="C32" s="11">
        <v>2</v>
      </c>
      <c r="D32" s="12">
        <v>196</v>
      </c>
      <c r="E32" s="12">
        <v>891</v>
      </c>
      <c r="F32" s="12">
        <v>1556</v>
      </c>
      <c r="G32" s="12">
        <v>2310</v>
      </c>
      <c r="H32" s="12">
        <v>2898</v>
      </c>
      <c r="I32" s="12">
        <v>3061</v>
      </c>
      <c r="J32" s="12">
        <v>3493</v>
      </c>
      <c r="K32" s="12">
        <v>3776</v>
      </c>
      <c r="L32" s="12" t="s">
        <v>4</v>
      </c>
      <c r="M32" s="12" t="s">
        <v>4</v>
      </c>
      <c r="N32" s="14" t="s">
        <v>4</v>
      </c>
      <c r="O32" s="5"/>
      <c r="P32" s="6"/>
    </row>
    <row r="33" spans="2:34" x14ac:dyDescent="0.25">
      <c r="B33" s="4"/>
      <c r="C33" s="11">
        <v>3</v>
      </c>
      <c r="D33" s="12">
        <v>210</v>
      </c>
      <c r="E33" s="12">
        <v>978</v>
      </c>
      <c r="F33" s="12">
        <v>1540</v>
      </c>
      <c r="G33" s="12">
        <v>2683</v>
      </c>
      <c r="H33" s="12">
        <v>2930</v>
      </c>
      <c r="I33" s="12">
        <v>3245</v>
      </c>
      <c r="J33" s="12">
        <v>3462</v>
      </c>
      <c r="K33" s="12" t="s">
        <v>4</v>
      </c>
      <c r="L33" s="12" t="s">
        <v>4</v>
      </c>
      <c r="M33" s="12" t="s">
        <v>4</v>
      </c>
      <c r="N33" s="14" t="s">
        <v>4</v>
      </c>
      <c r="O33" s="5"/>
      <c r="P33" s="6"/>
    </row>
    <row r="34" spans="2:34" x14ac:dyDescent="0.25">
      <c r="B34" s="4"/>
      <c r="C34" s="11">
        <v>4</v>
      </c>
      <c r="D34" s="12">
        <v>300</v>
      </c>
      <c r="E34" s="12">
        <v>783</v>
      </c>
      <c r="F34" s="12">
        <v>1493</v>
      </c>
      <c r="G34" s="12">
        <v>2069</v>
      </c>
      <c r="H34" s="12">
        <v>2474</v>
      </c>
      <c r="I34" s="12">
        <v>2869</v>
      </c>
      <c r="J34" s="12" t="s">
        <v>4</v>
      </c>
      <c r="K34" s="12" t="s">
        <v>4</v>
      </c>
      <c r="L34" s="12" t="s">
        <v>4</v>
      </c>
      <c r="M34" s="12" t="s">
        <v>4</v>
      </c>
      <c r="N34" s="14" t="s">
        <v>4</v>
      </c>
      <c r="O34" s="5"/>
      <c r="P34" s="6"/>
    </row>
    <row r="35" spans="2:34" x14ac:dyDescent="0.25">
      <c r="B35" s="4"/>
      <c r="C35" s="11">
        <v>5</v>
      </c>
      <c r="D35" s="12">
        <v>268</v>
      </c>
      <c r="E35" s="12">
        <v>919</v>
      </c>
      <c r="F35" s="12">
        <v>1530</v>
      </c>
      <c r="G35" s="12">
        <v>2132</v>
      </c>
      <c r="H35" s="12">
        <v>2684</v>
      </c>
      <c r="I35" s="12" t="s">
        <v>4</v>
      </c>
      <c r="J35" s="12" t="s">
        <v>4</v>
      </c>
      <c r="K35" s="12" t="s">
        <v>4</v>
      </c>
      <c r="L35" s="12" t="s">
        <v>4</v>
      </c>
      <c r="M35" s="12" t="s">
        <v>4</v>
      </c>
      <c r="N35" s="14" t="s">
        <v>4</v>
      </c>
      <c r="O35" s="5"/>
      <c r="P35" s="6"/>
    </row>
    <row r="36" spans="2:34" s="18" customFormat="1" x14ac:dyDescent="0.25">
      <c r="B36" s="4"/>
      <c r="C36" s="11">
        <v>6</v>
      </c>
      <c r="D36" s="12">
        <v>298</v>
      </c>
      <c r="E36" s="12">
        <v>888</v>
      </c>
      <c r="F36" s="12">
        <v>1698</v>
      </c>
      <c r="G36" s="12">
        <v>2487</v>
      </c>
      <c r="H36" s="12" t="s">
        <v>4</v>
      </c>
      <c r="I36" s="12" t="s">
        <v>4</v>
      </c>
      <c r="J36" s="12" t="s">
        <v>4</v>
      </c>
      <c r="K36" s="12" t="s">
        <v>4</v>
      </c>
      <c r="L36" s="12" t="s">
        <v>4</v>
      </c>
      <c r="M36" s="12" t="s">
        <v>4</v>
      </c>
      <c r="N36" s="14" t="s">
        <v>4</v>
      </c>
      <c r="O36" s="5"/>
      <c r="P36" s="6"/>
    </row>
    <row r="37" spans="2:34" s="18" customFormat="1" x14ac:dyDescent="0.25">
      <c r="B37" s="4"/>
      <c r="C37" s="11">
        <v>7</v>
      </c>
      <c r="D37" s="12">
        <v>243</v>
      </c>
      <c r="E37" s="12">
        <v>980</v>
      </c>
      <c r="F37" s="12">
        <v>2010</v>
      </c>
      <c r="G37" s="12" t="s">
        <v>4</v>
      </c>
      <c r="H37" s="12" t="s">
        <v>4</v>
      </c>
      <c r="I37" s="12" t="s">
        <v>4</v>
      </c>
      <c r="J37" s="12" t="s">
        <v>4</v>
      </c>
      <c r="K37" s="12" t="s">
        <v>4</v>
      </c>
      <c r="L37" s="12" t="s">
        <v>4</v>
      </c>
      <c r="M37" s="12" t="s">
        <v>4</v>
      </c>
      <c r="N37" s="14" t="s">
        <v>4</v>
      </c>
      <c r="O37" s="5"/>
      <c r="P37" s="6"/>
    </row>
    <row r="38" spans="2:34" x14ac:dyDescent="0.25">
      <c r="B38" s="4"/>
      <c r="C38" s="11">
        <v>8</v>
      </c>
      <c r="D38" s="12">
        <v>255</v>
      </c>
      <c r="E38" s="12">
        <v>940</v>
      </c>
      <c r="F38" s="12" t="s">
        <v>4</v>
      </c>
      <c r="G38" s="12" t="s">
        <v>4</v>
      </c>
      <c r="H38" s="12" t="s">
        <v>4</v>
      </c>
      <c r="I38" s="12" t="s">
        <v>4</v>
      </c>
      <c r="J38" s="12" t="s">
        <v>4</v>
      </c>
      <c r="K38" s="12" t="s">
        <v>4</v>
      </c>
      <c r="L38" s="12" t="s">
        <v>4</v>
      </c>
      <c r="M38" s="12" t="s">
        <v>4</v>
      </c>
      <c r="N38" s="14" t="s">
        <v>4</v>
      </c>
      <c r="O38" s="5"/>
      <c r="P38" s="6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84"/>
    </row>
    <row r="39" spans="2:34" ht="15.75" thickBot="1" x14ac:dyDescent="0.3">
      <c r="B39" s="4"/>
      <c r="C39" s="15">
        <v>9</v>
      </c>
      <c r="D39" s="16">
        <v>233</v>
      </c>
      <c r="E39" s="16" t="s">
        <v>4</v>
      </c>
      <c r="F39" s="16" t="s">
        <v>4</v>
      </c>
      <c r="G39" s="16" t="s">
        <v>4</v>
      </c>
      <c r="H39" s="16" t="s">
        <v>4</v>
      </c>
      <c r="I39" s="16" t="s">
        <v>4</v>
      </c>
      <c r="J39" s="16" t="s">
        <v>4</v>
      </c>
      <c r="K39" s="16" t="s">
        <v>4</v>
      </c>
      <c r="L39" s="16" t="s">
        <v>4</v>
      </c>
      <c r="M39" s="16" t="s">
        <v>4</v>
      </c>
      <c r="N39" s="17" t="s">
        <v>4</v>
      </c>
      <c r="O39" s="5"/>
      <c r="P39" s="6"/>
    </row>
    <row r="40" spans="2:34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</row>
    <row r="41" spans="2:34" ht="15.75" thickBot="1" x14ac:dyDescent="0.3">
      <c r="B41" s="4"/>
      <c r="L41" s="18"/>
      <c r="M41" s="18"/>
      <c r="N41" s="18"/>
      <c r="O41" s="18"/>
      <c r="P41" s="6"/>
    </row>
    <row r="42" spans="2:34" ht="16.5" thickBot="1" x14ac:dyDescent="0.3">
      <c r="B42" s="4"/>
      <c r="C42" s="19" t="s">
        <v>5</v>
      </c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18"/>
      <c r="O42" s="18"/>
      <c r="P42" s="6"/>
    </row>
    <row r="43" spans="2:34" s="18" customFormat="1" ht="15.75" thickBot="1" x14ac:dyDescent="0.3">
      <c r="B43" s="4"/>
      <c r="C43" s="22" t="s">
        <v>2</v>
      </c>
      <c r="D43" s="9" t="s">
        <v>6</v>
      </c>
      <c r="E43" s="23" t="s">
        <v>7</v>
      </c>
      <c r="F43" s="23" t="s">
        <v>8</v>
      </c>
      <c r="G43" s="23" t="s">
        <v>9</v>
      </c>
      <c r="H43" s="23" t="s">
        <v>10</v>
      </c>
      <c r="I43" s="23" t="s">
        <v>11</v>
      </c>
      <c r="J43" s="23" t="s">
        <v>12</v>
      </c>
      <c r="K43" s="23" t="s">
        <v>13</v>
      </c>
      <c r="L43" s="23" t="s">
        <v>14</v>
      </c>
      <c r="M43" s="24" t="s">
        <v>15</v>
      </c>
      <c r="P43" s="6"/>
      <c r="W43" s="5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5"/>
    </row>
    <row r="44" spans="2:34" s="18" customFormat="1" x14ac:dyDescent="0.25">
      <c r="B44" s="4"/>
      <c r="C44" s="11">
        <v>0</v>
      </c>
      <c r="D44" s="25">
        <f>E30/D30</f>
        <v>3.2024793388429753</v>
      </c>
      <c r="E44" s="25">
        <f>F30/E30</f>
        <v>1.5703225806451613</v>
      </c>
      <c r="F44" s="25">
        <f>G30/F30</f>
        <v>1.3015612161051766</v>
      </c>
      <c r="G44" s="25">
        <f>H30/G30</f>
        <v>1.2601010101010102</v>
      </c>
      <c r="H44" s="25">
        <f>I30/H30</f>
        <v>1.2319639278557115</v>
      </c>
      <c r="I44" s="25">
        <f>J30/I30</f>
        <v>1.0638470923139487</v>
      </c>
      <c r="J44" s="25">
        <f>K30/J30</f>
        <v>1.0603975535168195</v>
      </c>
      <c r="K44" s="25">
        <f>L30/K30</f>
        <v>1.083633741888969</v>
      </c>
      <c r="L44" s="26">
        <f>M30/L30</f>
        <v>1.0382568196939455</v>
      </c>
      <c r="M44" s="26">
        <f>N30/M30</f>
        <v>1.0637616148670297</v>
      </c>
      <c r="P44" s="6"/>
      <c r="W44" s="5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5"/>
    </row>
    <row r="45" spans="2:34" s="18" customFormat="1" x14ac:dyDescent="0.25">
      <c r="B45" s="4"/>
      <c r="C45" s="11">
        <v>1</v>
      </c>
      <c r="D45" s="25">
        <f>E31/D31</f>
        <v>3.5798319327731094</v>
      </c>
      <c r="E45" s="25">
        <f>F31/E31</f>
        <v>1.7863849765258215</v>
      </c>
      <c r="F45" s="25">
        <f>G31/F31</f>
        <v>1.5735873850197108</v>
      </c>
      <c r="G45" s="25">
        <f>H31/G31</f>
        <v>1.1532359081419625</v>
      </c>
      <c r="H45" s="25">
        <f>I31/H31</f>
        <v>1.1046343229543809</v>
      </c>
      <c r="I45" s="25">
        <f>J31/I31</f>
        <v>1.1494591937069814</v>
      </c>
      <c r="J45" s="25">
        <f>K31/J31</f>
        <v>1.0778443113772456</v>
      </c>
      <c r="K45" s="25">
        <f>L31/K31</f>
        <v>1.1076719576719576</v>
      </c>
      <c r="L45" s="26" t="s">
        <v>4</v>
      </c>
      <c r="M45" s="6"/>
      <c r="P45" s="6"/>
    </row>
    <row r="46" spans="2:34" s="18" customFormat="1" x14ac:dyDescent="0.25">
      <c r="B46" s="4"/>
      <c r="C46" s="11">
        <v>2</v>
      </c>
      <c r="D46" s="25">
        <f>E32/D32</f>
        <v>4.545918367346939</v>
      </c>
      <c r="E46" s="25">
        <f>F32/E32</f>
        <v>1.7463524130190797</v>
      </c>
      <c r="F46" s="25">
        <f>G32/F32</f>
        <v>1.4845758354755785</v>
      </c>
      <c r="G46" s="25">
        <f>H32/G32</f>
        <v>1.2545454545454546</v>
      </c>
      <c r="H46" s="25">
        <f>I32/H32</f>
        <v>1.0562456866804693</v>
      </c>
      <c r="I46" s="25">
        <f>J32/I32</f>
        <v>1.1411303495589677</v>
      </c>
      <c r="J46" s="25">
        <f>K32/J32</f>
        <v>1.081019181219582</v>
      </c>
      <c r="K46" s="25" t="s">
        <v>4</v>
      </c>
      <c r="L46" s="26" t="s">
        <v>4</v>
      </c>
      <c r="M46" s="6"/>
      <c r="P46" s="6"/>
    </row>
    <row r="47" spans="2:34" s="18" customFormat="1" x14ac:dyDescent="0.25">
      <c r="B47" s="4"/>
      <c r="C47" s="11">
        <v>3</v>
      </c>
      <c r="D47" s="25">
        <f>E33/D33</f>
        <v>4.6571428571428575</v>
      </c>
      <c r="E47" s="25">
        <f>F33/E33</f>
        <v>1.574642126789366</v>
      </c>
      <c r="F47" s="25">
        <f>G33/F33</f>
        <v>1.7422077922077923</v>
      </c>
      <c r="G47" s="25">
        <f>H33/G33</f>
        <v>1.0920611256056654</v>
      </c>
      <c r="H47" s="25">
        <f>I33/H33</f>
        <v>1.1075085324232081</v>
      </c>
      <c r="I47" s="25">
        <f>J33/I33</f>
        <v>1.0668721109399075</v>
      </c>
      <c r="J47" s="25" t="s">
        <v>4</v>
      </c>
      <c r="K47" s="25" t="s">
        <v>4</v>
      </c>
      <c r="L47" s="26" t="s">
        <v>4</v>
      </c>
      <c r="M47" s="6"/>
      <c r="P47" s="6"/>
      <c r="AH47" s="101"/>
    </row>
    <row r="48" spans="2:34" s="18" customFormat="1" x14ac:dyDescent="0.25">
      <c r="B48" s="4"/>
      <c r="C48" s="11">
        <v>4</v>
      </c>
      <c r="D48" s="25">
        <f>E34/D34</f>
        <v>2.61</v>
      </c>
      <c r="E48" s="25">
        <f>F34/E34</f>
        <v>1.9067688378033205</v>
      </c>
      <c r="F48" s="25">
        <f>G34/F34</f>
        <v>1.3858004018754186</v>
      </c>
      <c r="G48" s="25">
        <f>H34/G34</f>
        <v>1.195746737554374</v>
      </c>
      <c r="H48" s="25">
        <f>I34/H34</f>
        <v>1.1596604688763137</v>
      </c>
      <c r="I48" s="25" t="s">
        <v>4</v>
      </c>
      <c r="J48" s="25" t="s">
        <v>4</v>
      </c>
      <c r="K48" s="25" t="s">
        <v>4</v>
      </c>
      <c r="L48" s="26" t="s">
        <v>4</v>
      </c>
      <c r="M48" s="6"/>
      <c r="P48" s="6"/>
      <c r="AH48" s="100"/>
    </row>
    <row r="49" spans="2:30" s="18" customFormat="1" x14ac:dyDescent="0.25">
      <c r="B49" s="4"/>
      <c r="C49" s="11">
        <v>5</v>
      </c>
      <c r="D49" s="25">
        <f>E35/D35</f>
        <v>3.4291044776119404</v>
      </c>
      <c r="E49" s="25">
        <f>F35/E35</f>
        <v>1.6648531011969532</v>
      </c>
      <c r="F49" s="25">
        <f>G35/F35</f>
        <v>1.3934640522875816</v>
      </c>
      <c r="G49" s="25">
        <f>H35/G35</f>
        <v>1.2589118198874296</v>
      </c>
      <c r="H49" s="25" t="s">
        <v>4</v>
      </c>
      <c r="I49" s="25" t="s">
        <v>4</v>
      </c>
      <c r="J49" s="25" t="s">
        <v>4</v>
      </c>
      <c r="K49" s="25" t="s">
        <v>4</v>
      </c>
      <c r="L49" s="26" t="s">
        <v>4</v>
      </c>
      <c r="M49" s="6"/>
      <c r="P49" s="6"/>
    </row>
    <row r="50" spans="2:30" s="18" customFormat="1" x14ac:dyDescent="0.25">
      <c r="B50" s="4"/>
      <c r="C50" s="11">
        <v>6</v>
      </c>
      <c r="D50" s="25">
        <f>E36/D36</f>
        <v>2.9798657718120807</v>
      </c>
      <c r="E50" s="25">
        <f>F36/E36</f>
        <v>1.9121621621621621</v>
      </c>
      <c r="F50" s="25">
        <f>G36/F36</f>
        <v>1.4646643109540636</v>
      </c>
      <c r="G50" s="25" t="s">
        <v>4</v>
      </c>
      <c r="H50" s="25" t="s">
        <v>4</v>
      </c>
      <c r="I50" s="25" t="s">
        <v>4</v>
      </c>
      <c r="J50" s="25" t="s">
        <v>4</v>
      </c>
      <c r="K50" s="25" t="s">
        <v>4</v>
      </c>
      <c r="L50" s="26" t="s">
        <v>4</v>
      </c>
      <c r="M50" s="6"/>
      <c r="P50" s="6"/>
    </row>
    <row r="51" spans="2:30" x14ac:dyDescent="0.25">
      <c r="B51" s="4"/>
      <c r="C51" s="11">
        <v>7</v>
      </c>
      <c r="D51" s="25">
        <f>E37/D37</f>
        <v>4.0329218106995883</v>
      </c>
      <c r="E51" s="25">
        <f>F37/E37</f>
        <v>2.0510204081632653</v>
      </c>
      <c r="F51" s="25" t="s">
        <v>4</v>
      </c>
      <c r="G51" s="25" t="s">
        <v>4</v>
      </c>
      <c r="H51" s="25" t="s">
        <v>4</v>
      </c>
      <c r="I51" s="25" t="s">
        <v>4</v>
      </c>
      <c r="J51" s="25" t="s">
        <v>4</v>
      </c>
      <c r="K51" s="25" t="s">
        <v>4</v>
      </c>
      <c r="L51" s="26" t="s">
        <v>4</v>
      </c>
      <c r="M51" s="6"/>
      <c r="N51" s="18"/>
      <c r="O51" s="18"/>
      <c r="P51" s="6"/>
    </row>
    <row r="52" spans="2:30" ht="15.75" thickBot="1" x14ac:dyDescent="0.3">
      <c r="B52" s="4"/>
      <c r="C52" s="15">
        <v>8</v>
      </c>
      <c r="D52" s="27">
        <f>E38/D38</f>
        <v>3.6862745098039214</v>
      </c>
      <c r="E52" s="27" t="s">
        <v>4</v>
      </c>
      <c r="F52" s="27" t="s">
        <v>4</v>
      </c>
      <c r="G52" s="27" t="s">
        <v>4</v>
      </c>
      <c r="H52" s="27" t="s">
        <v>4</v>
      </c>
      <c r="I52" s="27" t="s">
        <v>4</v>
      </c>
      <c r="J52" s="27" t="s">
        <v>4</v>
      </c>
      <c r="K52" s="27" t="s">
        <v>4</v>
      </c>
      <c r="L52" s="28" t="s">
        <v>4</v>
      </c>
      <c r="M52" s="29"/>
      <c r="N52" s="18"/>
      <c r="P52" s="6"/>
    </row>
    <row r="53" spans="2:30" ht="15.75" thickBot="1" x14ac:dyDescent="0.3">
      <c r="B53" s="4"/>
      <c r="N53" s="18"/>
      <c r="O53" s="5"/>
      <c r="P53" s="6"/>
    </row>
    <row r="54" spans="2:30" ht="15.75" thickBot="1" x14ac:dyDescent="0.3">
      <c r="B54" s="4"/>
      <c r="C54" s="30" t="s">
        <v>2</v>
      </c>
      <c r="D54" s="95" t="str">
        <f>D43</f>
        <v>0/1</v>
      </c>
      <c r="E54" s="31" t="str">
        <f>E43</f>
        <v>1/2</v>
      </c>
      <c r="F54" s="31" t="str">
        <f>F43</f>
        <v>2/3</v>
      </c>
      <c r="G54" s="31" t="str">
        <f>G43</f>
        <v>3/4</v>
      </c>
      <c r="H54" s="31" t="str">
        <f>H43</f>
        <v>4/5</v>
      </c>
      <c r="I54" s="31" t="str">
        <f>I43</f>
        <v>5/6</v>
      </c>
      <c r="J54" s="31" t="str">
        <f>J43</f>
        <v>6/7</v>
      </c>
      <c r="K54" s="31" t="str">
        <f>K43</f>
        <v>7/8</v>
      </c>
      <c r="L54" s="31" t="str">
        <f>L43</f>
        <v>8/9</v>
      </c>
      <c r="M54" s="32" t="str">
        <f>M43</f>
        <v>9/Inf</v>
      </c>
      <c r="N54" s="33"/>
      <c r="O54" s="5"/>
      <c r="P54" s="6"/>
    </row>
    <row r="55" spans="2:30" x14ac:dyDescent="0.25">
      <c r="B55" s="4"/>
      <c r="C55" s="132" t="s">
        <v>36</v>
      </c>
      <c r="D55" s="137">
        <f>MAX(D44:D52)</f>
        <v>4.6571428571428575</v>
      </c>
      <c r="E55" s="138">
        <f t="shared" ref="E55:M55" si="0">MAX(E44:E52)</f>
        <v>2.0510204081632653</v>
      </c>
      <c r="F55" s="138">
        <f t="shared" si="0"/>
        <v>1.7422077922077923</v>
      </c>
      <c r="G55" s="138">
        <f t="shared" si="0"/>
        <v>1.2601010101010102</v>
      </c>
      <c r="H55" s="138">
        <f t="shared" si="0"/>
        <v>1.2319639278557115</v>
      </c>
      <c r="I55" s="138">
        <f t="shared" si="0"/>
        <v>1.1494591937069814</v>
      </c>
      <c r="J55" s="138">
        <f t="shared" si="0"/>
        <v>1.081019181219582</v>
      </c>
      <c r="K55" s="138">
        <f t="shared" si="0"/>
        <v>1.1076719576719576</v>
      </c>
      <c r="L55" s="138">
        <f t="shared" si="0"/>
        <v>1.0382568196939455</v>
      </c>
      <c r="M55" s="139">
        <f t="shared" si="0"/>
        <v>1.0637616148670297</v>
      </c>
      <c r="N55" s="34"/>
      <c r="O55" s="5"/>
      <c r="P55" s="6"/>
    </row>
    <row r="56" spans="2:30" ht="15.75" thickBot="1" x14ac:dyDescent="0.3">
      <c r="B56" s="4"/>
      <c r="C56" s="136" t="s">
        <v>16</v>
      </c>
      <c r="D56" s="128">
        <f>PRODUCT(D55:M55)</f>
        <v>39.271733489136871</v>
      </c>
      <c r="E56" s="35">
        <f>PRODUCT(E55:M55)</f>
        <v>8.4325808105508617</v>
      </c>
      <c r="F56" s="35">
        <f>PRODUCT(F55:M55)</f>
        <v>4.111407559373057</v>
      </c>
      <c r="G56" s="35">
        <f>PRODUCT(G55:M55)</f>
        <v>2.359883578618899</v>
      </c>
      <c r="H56" s="35">
        <f>PRODUCT(H55:M55)</f>
        <v>1.8727733409480645</v>
      </c>
      <c r="I56" s="35">
        <f>PRODUCT(I55:M55)</f>
        <v>1.5201527403547519</v>
      </c>
      <c r="J56" s="35">
        <f>PRODUCT(J55:M55)</f>
        <v>1.3224938724899771</v>
      </c>
      <c r="K56" s="35">
        <f>PRODUCT(K55:M55)</f>
        <v>1.2233768793981699</v>
      </c>
      <c r="L56" s="35">
        <f>PRODUCT(L55:M55)</f>
        <v>1.1044577511643379</v>
      </c>
      <c r="M56" s="36">
        <f>M55</f>
        <v>1.0637616148670297</v>
      </c>
      <c r="N56" s="5"/>
      <c r="O56" s="5"/>
      <c r="P56" s="6"/>
    </row>
    <row r="57" spans="2:30" ht="15.75" thickBot="1" x14ac:dyDescent="0.3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</row>
    <row r="58" spans="2:30" ht="16.5" thickBot="1" x14ac:dyDescent="0.3">
      <c r="B58" s="4"/>
      <c r="C58" s="19" t="s">
        <v>17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5"/>
      <c r="P58" s="6"/>
    </row>
    <row r="59" spans="2:30" ht="15.75" thickBot="1" x14ac:dyDescent="0.3">
      <c r="B59" s="4"/>
      <c r="C59" s="37" t="s">
        <v>2</v>
      </c>
      <c r="D59" s="38">
        <v>0</v>
      </c>
      <c r="E59" s="39">
        <v>1</v>
      </c>
      <c r="F59" s="39">
        <v>2</v>
      </c>
      <c r="G59" s="39">
        <v>3</v>
      </c>
      <c r="H59" s="39">
        <v>4</v>
      </c>
      <c r="I59" s="39">
        <v>5</v>
      </c>
      <c r="J59" s="39">
        <v>6</v>
      </c>
      <c r="K59" s="39">
        <v>7</v>
      </c>
      <c r="L59" s="39">
        <v>8</v>
      </c>
      <c r="M59" s="40">
        <v>9</v>
      </c>
      <c r="N59" s="41" t="s">
        <v>3</v>
      </c>
      <c r="O59" s="5"/>
      <c r="P59" s="6"/>
    </row>
    <row r="60" spans="2:30" x14ac:dyDescent="0.25">
      <c r="B60" s="4"/>
      <c r="C60" s="42">
        <v>0</v>
      </c>
      <c r="D60" s="43">
        <f>D30*D56</f>
        <v>9503.7595043711226</v>
      </c>
      <c r="E60" s="44">
        <f>E30*E56</f>
        <v>6535.2501281769182</v>
      </c>
      <c r="F60" s="44">
        <f>F30*F56</f>
        <v>5003.5829997570108</v>
      </c>
      <c r="G60" s="44">
        <f>G30*G56</f>
        <v>3738.0555885323361</v>
      </c>
      <c r="H60" s="44">
        <f>H30*H56</f>
        <v>3738.0555885323365</v>
      </c>
      <c r="I60" s="44">
        <f>I30*I56</f>
        <v>3738.0555885323347</v>
      </c>
      <c r="J60" s="44">
        <f>J30*J56</f>
        <v>3459.6439704337799</v>
      </c>
      <c r="K60" s="44">
        <f>K30*K56</f>
        <v>3393.647463450523</v>
      </c>
      <c r="L60" s="44">
        <f>L30*L56</f>
        <v>3319.9999999999995</v>
      </c>
      <c r="M60" s="45">
        <f>M30*M56</f>
        <v>3319.9999999999995</v>
      </c>
      <c r="N60" s="46">
        <f>M60</f>
        <v>3319.9999999999995</v>
      </c>
      <c r="O60" s="5"/>
      <c r="P60" s="6"/>
    </row>
    <row r="61" spans="2:30" x14ac:dyDescent="0.25">
      <c r="B61" s="4"/>
      <c r="C61" s="42">
        <v>1</v>
      </c>
      <c r="D61" s="47">
        <f>D31*D56</f>
        <v>9346.6725704145756</v>
      </c>
      <c r="E61" s="25">
        <f>E31*E56</f>
        <v>7184.5588505893338</v>
      </c>
      <c r="F61" s="25">
        <f>F31*F56</f>
        <v>6257.5623053657928</v>
      </c>
      <c r="G61" s="25">
        <f>G31*G56</f>
        <v>5651.9211707922632</v>
      </c>
      <c r="H61" s="25">
        <f>H31*H56</f>
        <v>5172.5999676985539</v>
      </c>
      <c r="I61" s="25">
        <f>I31*I56</f>
        <v>4637.9860108223484</v>
      </c>
      <c r="J61" s="25">
        <f>J31*J56</f>
        <v>4637.9860108223493</v>
      </c>
      <c r="K61" s="25">
        <f>K31*K56</f>
        <v>4624.3646041250822</v>
      </c>
      <c r="L61" s="25">
        <f>L31*L56</f>
        <v>4624.3646041250822</v>
      </c>
      <c r="M61" s="26" t="s">
        <v>4</v>
      </c>
      <c r="N61" s="46">
        <f>L61</f>
        <v>4624.3646041250822</v>
      </c>
      <c r="O61" s="5"/>
      <c r="P61" s="6"/>
    </row>
    <row r="62" spans="2:30" s="18" customFormat="1" x14ac:dyDescent="0.25">
      <c r="B62" s="4"/>
      <c r="C62" s="42">
        <v>2</v>
      </c>
      <c r="D62" s="47">
        <f>D32*D56</f>
        <v>7697.2597638708266</v>
      </c>
      <c r="E62" s="25">
        <f>E32*E56</f>
        <v>7513.4295022008182</v>
      </c>
      <c r="F62" s="25">
        <f>F32*F56</f>
        <v>6397.3501623844768</v>
      </c>
      <c r="G62" s="25">
        <f>G32*G56</f>
        <v>5451.3310666096568</v>
      </c>
      <c r="H62" s="25">
        <f>H32*H56</f>
        <v>5427.2971420674912</v>
      </c>
      <c r="I62" s="25">
        <f>I32*I56</f>
        <v>4653.1875382258959</v>
      </c>
      <c r="J62" s="25">
        <f>J32*J56</f>
        <v>4619.4710966074899</v>
      </c>
      <c r="K62" s="25">
        <f>K32*K56</f>
        <v>4619.471096607489</v>
      </c>
      <c r="L62" s="25" t="s">
        <v>4</v>
      </c>
      <c r="M62" s="26" t="s">
        <v>4</v>
      </c>
      <c r="N62" s="46">
        <f>K62</f>
        <v>4619.471096607489</v>
      </c>
      <c r="O62" s="5"/>
      <c r="P62" s="6"/>
    </row>
    <row r="63" spans="2:30" s="18" customFormat="1" x14ac:dyDescent="0.25">
      <c r="B63" s="4"/>
      <c r="C63" s="42">
        <v>3</v>
      </c>
      <c r="D63" s="47">
        <f>D33*D56</f>
        <v>8247.064032718743</v>
      </c>
      <c r="E63" s="25">
        <f>E33*E56</f>
        <v>8247.064032718743</v>
      </c>
      <c r="F63" s="25">
        <f>F33*F56</f>
        <v>6331.567641434508</v>
      </c>
      <c r="G63" s="25">
        <f>G33*G56</f>
        <v>6331.5676414345062</v>
      </c>
      <c r="H63" s="25">
        <f>H33*H56</f>
        <v>5487.2258889778286</v>
      </c>
      <c r="I63" s="25">
        <f>I33*I56</f>
        <v>4932.8956424511698</v>
      </c>
      <c r="J63" s="25">
        <f>J33*J56</f>
        <v>4578.4737865603011</v>
      </c>
      <c r="K63" s="25" t="s">
        <v>4</v>
      </c>
      <c r="L63" s="25" t="s">
        <v>4</v>
      </c>
      <c r="M63" s="26" t="s">
        <v>4</v>
      </c>
      <c r="N63" s="46">
        <f>J63</f>
        <v>4578.4737865603011</v>
      </c>
      <c r="O63" s="5"/>
      <c r="P63" s="6"/>
      <c r="AD63" s="99"/>
    </row>
    <row r="64" spans="2:30" x14ac:dyDescent="0.25">
      <c r="B64" s="4"/>
      <c r="C64" s="42">
        <v>4</v>
      </c>
      <c r="D64" s="47">
        <f>D34*D56</f>
        <v>11781.520046741061</v>
      </c>
      <c r="E64" s="25">
        <f>E34*E56</f>
        <v>6602.7107746613246</v>
      </c>
      <c r="F64" s="25">
        <f>F34*F56</f>
        <v>6138.331486143974</v>
      </c>
      <c r="G64" s="25">
        <f>G34*G56</f>
        <v>4882.5991241625015</v>
      </c>
      <c r="H64" s="25">
        <f>H34*H56</f>
        <v>4633.2412455055119</v>
      </c>
      <c r="I64" s="25">
        <f>I34*I56</f>
        <v>4361.3182120777828</v>
      </c>
      <c r="J64" s="25" t="s">
        <v>4</v>
      </c>
      <c r="K64" s="25" t="s">
        <v>4</v>
      </c>
      <c r="L64" s="25" t="s">
        <v>4</v>
      </c>
      <c r="M64" s="26" t="s">
        <v>4</v>
      </c>
      <c r="N64" s="46">
        <f>I64</f>
        <v>4361.3182120777828</v>
      </c>
      <c r="O64" s="5"/>
      <c r="P64" s="6"/>
      <c r="Z64"/>
      <c r="AD64" s="97"/>
    </row>
    <row r="65" spans="2:37" s="18" customFormat="1" x14ac:dyDescent="0.25">
      <c r="B65" s="4"/>
      <c r="C65" s="42">
        <v>5</v>
      </c>
      <c r="D65" s="47">
        <f>D35*D56</f>
        <v>10524.824575088682</v>
      </c>
      <c r="E65" s="25">
        <f>E35*E56</f>
        <v>7749.5417648962421</v>
      </c>
      <c r="F65" s="25">
        <f>F35*F56</f>
        <v>6290.4535658407776</v>
      </c>
      <c r="G65" s="25">
        <f>G35*G56</f>
        <v>5031.2717896154927</v>
      </c>
      <c r="H65" s="25">
        <f>H35*H56</f>
        <v>5026.5236471046046</v>
      </c>
      <c r="I65" s="25" t="s">
        <v>4</v>
      </c>
      <c r="J65" s="25" t="s">
        <v>4</v>
      </c>
      <c r="K65" s="25" t="s">
        <v>4</v>
      </c>
      <c r="L65" s="25" t="s">
        <v>4</v>
      </c>
      <c r="M65" s="26" t="s">
        <v>4</v>
      </c>
      <c r="N65" s="46">
        <f>H65</f>
        <v>5026.5236471046046</v>
      </c>
      <c r="O65" s="5"/>
      <c r="P65" s="6"/>
      <c r="AD65" s="97"/>
    </row>
    <row r="66" spans="2:37" x14ac:dyDescent="0.25">
      <c r="B66" s="4"/>
      <c r="C66" s="42">
        <v>6</v>
      </c>
      <c r="D66" s="47">
        <f>D36*D56</f>
        <v>11702.976579762788</v>
      </c>
      <c r="E66" s="25">
        <f>E36*E56</f>
        <v>7488.131759769165</v>
      </c>
      <c r="F66" s="25">
        <f>F36*F56</f>
        <v>6981.1700358154512</v>
      </c>
      <c r="G66" s="25">
        <f>G36*G56</f>
        <v>5869.030460025202</v>
      </c>
      <c r="H66" s="25" t="s">
        <v>4</v>
      </c>
      <c r="I66" s="25" t="s">
        <v>4</v>
      </c>
      <c r="J66" s="25" t="s">
        <v>4</v>
      </c>
      <c r="K66" s="25" t="s">
        <v>4</v>
      </c>
      <c r="L66" s="25" t="s">
        <v>4</v>
      </c>
      <c r="M66" s="26" t="s">
        <v>4</v>
      </c>
      <c r="N66" s="46">
        <f>G66</f>
        <v>5869.030460025202</v>
      </c>
      <c r="O66" s="5"/>
      <c r="P66" s="6"/>
      <c r="Z66"/>
      <c r="AD66" s="97"/>
      <c r="AI66" s="98"/>
      <c r="AJ66" s="98"/>
      <c r="AK66" s="98"/>
    </row>
    <row r="67" spans="2:37" x14ac:dyDescent="0.25">
      <c r="B67" s="4"/>
      <c r="C67" s="42">
        <v>7</v>
      </c>
      <c r="D67" s="47">
        <f>D37*D56</f>
        <v>9543.0312378602594</v>
      </c>
      <c r="E67" s="25">
        <f>E37*E56</f>
        <v>8263.9291943398439</v>
      </c>
      <c r="F67" s="25">
        <f>F37*F56</f>
        <v>8263.9291943398439</v>
      </c>
      <c r="G67" s="25" t="s">
        <v>4</v>
      </c>
      <c r="H67" s="25" t="s">
        <v>4</v>
      </c>
      <c r="I67" s="25" t="s">
        <v>4</v>
      </c>
      <c r="J67" s="25" t="s">
        <v>4</v>
      </c>
      <c r="K67" s="25" t="s">
        <v>4</v>
      </c>
      <c r="L67" s="25" t="s">
        <v>4</v>
      </c>
      <c r="M67" s="26" t="s">
        <v>4</v>
      </c>
      <c r="N67" s="46">
        <f>F67</f>
        <v>8263.9291943398439</v>
      </c>
      <c r="O67" s="5"/>
      <c r="P67" s="6"/>
      <c r="Z67"/>
      <c r="AD67" s="97"/>
    </row>
    <row r="68" spans="2:37" x14ac:dyDescent="0.25">
      <c r="B68" s="4"/>
      <c r="C68" s="42">
        <v>8</v>
      </c>
      <c r="D68" s="47">
        <f>D38*D56</f>
        <v>10014.292039729902</v>
      </c>
      <c r="E68" s="25">
        <f>E38*E56</f>
        <v>7926.6259619178099</v>
      </c>
      <c r="F68" s="25" t="s">
        <v>4</v>
      </c>
      <c r="G68" s="25" t="s">
        <v>4</v>
      </c>
      <c r="H68" s="25" t="s">
        <v>4</v>
      </c>
      <c r="I68" s="25" t="s">
        <v>4</v>
      </c>
      <c r="J68" s="25" t="s">
        <v>4</v>
      </c>
      <c r="K68" s="25" t="s">
        <v>4</v>
      </c>
      <c r="L68" s="25" t="s">
        <v>4</v>
      </c>
      <c r="M68" s="26" t="s">
        <v>4</v>
      </c>
      <c r="N68" s="46">
        <f>E68</f>
        <v>7926.6259619178099</v>
      </c>
      <c r="O68" s="5"/>
      <c r="P68" s="6"/>
      <c r="Z68"/>
      <c r="AD68" s="97"/>
    </row>
    <row r="69" spans="2:37" ht="15.75" thickBot="1" x14ac:dyDescent="0.3">
      <c r="B69" s="4"/>
      <c r="C69" s="48">
        <v>9</v>
      </c>
      <c r="D69" s="49">
        <f>D39*D56</f>
        <v>9150.31390296889</v>
      </c>
      <c r="E69" s="27" t="s">
        <v>4</v>
      </c>
      <c r="F69" s="27" t="s">
        <v>4</v>
      </c>
      <c r="G69" s="27" t="s">
        <v>4</v>
      </c>
      <c r="H69" s="27" t="s">
        <v>4</v>
      </c>
      <c r="I69" s="27" t="s">
        <v>4</v>
      </c>
      <c r="J69" s="27" t="s">
        <v>4</v>
      </c>
      <c r="K69" s="27" t="s">
        <v>4</v>
      </c>
      <c r="L69" s="27" t="s">
        <v>4</v>
      </c>
      <c r="M69" s="28" t="s">
        <v>4</v>
      </c>
      <c r="N69" s="50">
        <f>D69</f>
        <v>9150.31390296889</v>
      </c>
      <c r="O69" s="5"/>
      <c r="P69" s="6"/>
      <c r="Z69"/>
      <c r="AD69" s="97"/>
    </row>
    <row r="70" spans="2:37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Z70"/>
      <c r="AD70" s="97"/>
    </row>
    <row r="71" spans="2:37" ht="15.75" thickBot="1" x14ac:dyDescent="0.3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18"/>
      <c r="P71" s="6"/>
      <c r="Z71"/>
      <c r="AD71" s="97"/>
    </row>
    <row r="72" spans="2:37" ht="15.75" thickBot="1" x14ac:dyDescent="0.3">
      <c r="B72" s="4"/>
      <c r="C72" s="30" t="s">
        <v>2</v>
      </c>
      <c r="D72" s="31">
        <v>0</v>
      </c>
      <c r="E72" s="31">
        <v>1</v>
      </c>
      <c r="F72" s="31">
        <v>2</v>
      </c>
      <c r="G72" s="31">
        <v>3</v>
      </c>
      <c r="H72" s="31">
        <v>4</v>
      </c>
      <c r="I72" s="31">
        <v>5</v>
      </c>
      <c r="J72" s="31">
        <v>6</v>
      </c>
      <c r="K72" s="31">
        <v>7</v>
      </c>
      <c r="L72" s="31">
        <v>8</v>
      </c>
      <c r="M72" s="31">
        <v>9</v>
      </c>
      <c r="N72" s="51" t="s">
        <v>18</v>
      </c>
      <c r="O72" s="18"/>
      <c r="P72" s="6"/>
      <c r="Z72"/>
      <c r="AD72" s="96" t="s">
        <v>25</v>
      </c>
    </row>
    <row r="73" spans="2:37" ht="15.75" thickBot="1" x14ac:dyDescent="0.3">
      <c r="B73" s="4"/>
      <c r="C73" s="52" t="s">
        <v>19</v>
      </c>
      <c r="D73" s="53">
        <f>D69</f>
        <v>9150.31390296889</v>
      </c>
      <c r="E73" s="54">
        <f>E68</f>
        <v>7926.6259619178099</v>
      </c>
      <c r="F73" s="54">
        <f>F67</f>
        <v>8263.9291943398439</v>
      </c>
      <c r="G73" s="54">
        <f>G66</f>
        <v>5869.030460025202</v>
      </c>
      <c r="H73" s="54">
        <f>H65</f>
        <v>5026.5236471046046</v>
      </c>
      <c r="I73" s="54">
        <f>I64</f>
        <v>4361.3182120777828</v>
      </c>
      <c r="J73" s="54">
        <f>J63</f>
        <v>4578.4737865603011</v>
      </c>
      <c r="K73" s="54">
        <f>K62</f>
        <v>4619.471096607489</v>
      </c>
      <c r="L73" s="54">
        <f>L61</f>
        <v>4624.3646041250822</v>
      </c>
      <c r="M73" s="55">
        <f>M60</f>
        <v>3319.9999999999995</v>
      </c>
      <c r="N73" s="56">
        <f>SUM(D73:M73)</f>
        <v>57740.050865727004</v>
      </c>
      <c r="O73" s="18"/>
      <c r="P73" s="6"/>
      <c r="Z73"/>
      <c r="AD73" s="96" t="b">
        <f>C23=N75</f>
        <v>1</v>
      </c>
    </row>
    <row r="74" spans="2:37" ht="15.75" thickBot="1" x14ac:dyDescent="0.3">
      <c r="B74" s="4"/>
      <c r="C74" s="15" t="s">
        <v>24</v>
      </c>
      <c r="D74" s="57">
        <f>D39</f>
        <v>233</v>
      </c>
      <c r="E74" s="58">
        <f>E38</f>
        <v>940</v>
      </c>
      <c r="F74" s="58">
        <f>F37</f>
        <v>2010</v>
      </c>
      <c r="G74" s="58">
        <f>G36</f>
        <v>2487</v>
      </c>
      <c r="H74" s="58">
        <f>H35</f>
        <v>2684</v>
      </c>
      <c r="I74" s="58">
        <f>I34</f>
        <v>2869</v>
      </c>
      <c r="J74" s="58">
        <f>J33</f>
        <v>3462</v>
      </c>
      <c r="K74" s="58">
        <f>K32</f>
        <v>3776</v>
      </c>
      <c r="L74" s="58">
        <f>L31</f>
        <v>4187</v>
      </c>
      <c r="M74" s="59">
        <f>M30</f>
        <v>3121</v>
      </c>
      <c r="N74" s="60">
        <f>SUM(D74:M74)</f>
        <v>25769</v>
      </c>
      <c r="O74" s="18"/>
      <c r="P74" s="6"/>
    </row>
    <row r="75" spans="2:37" ht="15.75" thickBot="1" x14ac:dyDescent="0.3">
      <c r="B75" s="4"/>
      <c r="C75" s="120" t="s">
        <v>32</v>
      </c>
      <c r="D75" s="61">
        <f>D73-D74</f>
        <v>8917.31390296889</v>
      </c>
      <c r="E75" s="62">
        <f>E73-E74</f>
        <v>6986.6259619178099</v>
      </c>
      <c r="F75" s="62">
        <f>F73-F74</f>
        <v>6253.9291943398439</v>
      </c>
      <c r="G75" s="62">
        <f>G73-G74</f>
        <v>3382.030460025202</v>
      </c>
      <c r="H75" s="62">
        <f>H73-H74</f>
        <v>2342.5236471046046</v>
      </c>
      <c r="I75" s="62">
        <f>I73-I74</f>
        <v>1492.3182120777828</v>
      </c>
      <c r="J75" s="62">
        <f>J73-J74</f>
        <v>1116.4737865603011</v>
      </c>
      <c r="K75" s="62">
        <f>K73-K74</f>
        <v>843.47109660748902</v>
      </c>
      <c r="L75" s="62">
        <f>L73-L74</f>
        <v>437.36460412508222</v>
      </c>
      <c r="M75" s="63">
        <f>M73-M74</f>
        <v>198.99999999999955</v>
      </c>
      <c r="N75" s="64">
        <f>N73-N74</f>
        <v>31971.050865727004</v>
      </c>
      <c r="O75" s="65"/>
      <c r="P75" s="6"/>
    </row>
    <row r="76" spans="2:37" ht="15.75" thickBot="1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2:37" s="18" customFormat="1" ht="15.75" thickBot="1" x14ac:dyDescent="0.3">
      <c r="B77" s="4"/>
      <c r="C77" s="30" t="s">
        <v>2</v>
      </c>
      <c r="D77" s="31">
        <v>0</v>
      </c>
      <c r="E77" s="31">
        <v>1</v>
      </c>
      <c r="F77" s="31">
        <v>2</v>
      </c>
      <c r="G77" s="31">
        <v>3</v>
      </c>
      <c r="H77" s="31">
        <v>4</v>
      </c>
      <c r="I77" s="31">
        <v>5</v>
      </c>
      <c r="J77" s="31">
        <v>6</v>
      </c>
      <c r="K77" s="31">
        <v>7</v>
      </c>
      <c r="L77" s="31">
        <v>8</v>
      </c>
      <c r="M77" s="32">
        <v>9</v>
      </c>
      <c r="N77" s="5"/>
      <c r="O77" s="5"/>
      <c r="P77" s="6"/>
    </row>
    <row r="78" spans="2:37" s="18" customFormat="1" ht="15.75" thickBot="1" x14ac:dyDescent="0.3">
      <c r="B78" s="4"/>
      <c r="C78" s="66" t="s">
        <v>20</v>
      </c>
      <c r="D78" s="67">
        <f>D74/D73</f>
        <v>2.546360731126408E-2</v>
      </c>
      <c r="E78" s="67">
        <f>E74/E73</f>
        <v>0.11858765690674414</v>
      </c>
      <c r="F78" s="67">
        <f>F74/F73</f>
        <v>0.24322570447199565</v>
      </c>
      <c r="G78" s="67">
        <f>G74/G73</f>
        <v>0.42374971759634056</v>
      </c>
      <c r="H78" s="67">
        <f>H74/H73</f>
        <v>0.53396744717316647</v>
      </c>
      <c r="I78" s="67">
        <f>I74/I73</f>
        <v>0.65782863356654153</v>
      </c>
      <c r="J78" s="67">
        <f>J74/J73</f>
        <v>0.75614717073676174</v>
      </c>
      <c r="K78" s="67">
        <f>K74/K73</f>
        <v>0.81740959539135793</v>
      </c>
      <c r="L78" s="67">
        <f>L74/L73</f>
        <v>0.90542168674698809</v>
      </c>
      <c r="M78" s="68">
        <f>M74/M73</f>
        <v>0.94006024096385554</v>
      </c>
      <c r="N78"/>
      <c r="O78" s="5"/>
      <c r="P78" s="6"/>
    </row>
    <row r="79" spans="2:37" ht="15.75" thickBot="1" x14ac:dyDescent="0.3">
      <c r="B79" s="4"/>
      <c r="L79" s="18"/>
      <c r="M79" s="18"/>
      <c r="N79" s="18"/>
      <c r="O79" s="5"/>
      <c r="P79" s="6"/>
    </row>
    <row r="80" spans="2:37" ht="16.5" thickBot="1" x14ac:dyDescent="0.3">
      <c r="B80" s="4"/>
      <c r="C80" s="19" t="s">
        <v>21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1"/>
      <c r="O80" s="5"/>
      <c r="P80" s="6"/>
    </row>
    <row r="81" spans="2:16" ht="15.75" thickBot="1" x14ac:dyDescent="0.3">
      <c r="B81" s="4"/>
      <c r="C81" s="69" t="s">
        <v>2</v>
      </c>
      <c r="D81" s="39">
        <v>0</v>
      </c>
      <c r="E81" s="39">
        <v>1</v>
      </c>
      <c r="F81" s="39">
        <v>2</v>
      </c>
      <c r="G81" s="39">
        <v>3</v>
      </c>
      <c r="H81" s="39">
        <v>4</v>
      </c>
      <c r="I81" s="39">
        <v>5</v>
      </c>
      <c r="J81" s="39">
        <v>6</v>
      </c>
      <c r="K81" s="39">
        <v>7</v>
      </c>
      <c r="L81" s="39">
        <v>8</v>
      </c>
      <c r="M81" s="40">
        <v>9</v>
      </c>
      <c r="N81" s="41" t="s">
        <v>3</v>
      </c>
      <c r="O81" s="5"/>
      <c r="P81" s="6"/>
    </row>
    <row r="82" spans="2:16" x14ac:dyDescent="0.25">
      <c r="B82" s="4"/>
      <c r="C82" s="70">
        <v>0</v>
      </c>
      <c r="D82" s="71">
        <v>242</v>
      </c>
      <c r="E82" s="72">
        <v>775</v>
      </c>
      <c r="F82" s="72">
        <v>1217</v>
      </c>
      <c r="G82" s="72">
        <v>1584</v>
      </c>
      <c r="H82" s="72">
        <v>1996</v>
      </c>
      <c r="I82" s="72">
        <v>2459</v>
      </c>
      <c r="J82" s="72">
        <v>2616</v>
      </c>
      <c r="K82" s="72">
        <v>2774</v>
      </c>
      <c r="L82" s="72">
        <v>3006</v>
      </c>
      <c r="M82" s="73">
        <v>3121</v>
      </c>
      <c r="N82" s="74">
        <f>N60</f>
        <v>3319.9999999999995</v>
      </c>
      <c r="O82" s="5"/>
      <c r="P82" s="6"/>
    </row>
    <row r="83" spans="2:16" x14ac:dyDescent="0.25">
      <c r="B83" s="4"/>
      <c r="C83" s="70">
        <v>1</v>
      </c>
      <c r="D83" s="75">
        <v>238</v>
      </c>
      <c r="E83" s="76">
        <v>852</v>
      </c>
      <c r="F83" s="76">
        <v>1522</v>
      </c>
      <c r="G83" s="76">
        <v>2395</v>
      </c>
      <c r="H83" s="76">
        <v>2762</v>
      </c>
      <c r="I83" s="76">
        <v>3051</v>
      </c>
      <c r="J83" s="76">
        <v>3507</v>
      </c>
      <c r="K83" s="76">
        <v>3780</v>
      </c>
      <c r="L83" s="76">
        <v>4187</v>
      </c>
      <c r="M83" s="77">
        <f>$N$83*M78</f>
        <v>4347.1813040585494</v>
      </c>
      <c r="N83" s="74">
        <f>N61</f>
        <v>4624.3646041250822</v>
      </c>
      <c r="O83" s="5"/>
      <c r="P83" s="6"/>
    </row>
    <row r="84" spans="2:16" x14ac:dyDescent="0.25">
      <c r="B84" s="4"/>
      <c r="C84" s="70">
        <v>2</v>
      </c>
      <c r="D84" s="75">
        <v>196</v>
      </c>
      <c r="E84" s="76">
        <v>891</v>
      </c>
      <c r="F84" s="76">
        <v>1556</v>
      </c>
      <c r="G84" s="76">
        <v>2310</v>
      </c>
      <c r="H84" s="76">
        <v>2898</v>
      </c>
      <c r="I84" s="76">
        <v>3061</v>
      </c>
      <c r="J84" s="76">
        <v>3493</v>
      </c>
      <c r="K84" s="76">
        <v>3776</v>
      </c>
      <c r="L84" s="78">
        <f>$N$84*L78</f>
        <v>4182.5693121693112</v>
      </c>
      <c r="M84" s="78">
        <f>$N$84*M78</f>
        <v>4342.5811122024024</v>
      </c>
      <c r="N84" s="74">
        <f>N62</f>
        <v>4619.471096607489</v>
      </c>
      <c r="O84" s="5"/>
      <c r="P84" s="6"/>
    </row>
    <row r="85" spans="2:16" x14ac:dyDescent="0.25">
      <c r="B85" s="4"/>
      <c r="C85" s="70">
        <v>3</v>
      </c>
      <c r="D85" s="75">
        <v>210</v>
      </c>
      <c r="E85" s="76">
        <v>978</v>
      </c>
      <c r="F85" s="76">
        <v>1540</v>
      </c>
      <c r="G85" s="76">
        <v>2683</v>
      </c>
      <c r="H85" s="76">
        <v>2930</v>
      </c>
      <c r="I85" s="76">
        <v>3245</v>
      </c>
      <c r="J85" s="76">
        <v>3462</v>
      </c>
      <c r="K85" s="78">
        <f>$N$85*K78</f>
        <v>3742.4884053821943</v>
      </c>
      <c r="L85" s="78">
        <f>$N$85*L78</f>
        <v>4145.4494585542971</v>
      </c>
      <c r="M85" s="78">
        <f>$N$85*M78</f>
        <v>4304.0411710405724</v>
      </c>
      <c r="N85" s="74">
        <f>N63</f>
        <v>4578.4737865603011</v>
      </c>
      <c r="O85" s="5"/>
      <c r="P85" s="6"/>
    </row>
    <row r="86" spans="2:16" x14ac:dyDescent="0.25">
      <c r="B86" s="4"/>
      <c r="C86" s="70">
        <v>4</v>
      </c>
      <c r="D86" s="75">
        <v>300</v>
      </c>
      <c r="E86" s="76">
        <v>783</v>
      </c>
      <c r="F86" s="76">
        <v>1493</v>
      </c>
      <c r="G86" s="76">
        <v>2069</v>
      </c>
      <c r="H86" s="76">
        <v>2474</v>
      </c>
      <c r="I86" s="76">
        <v>2869</v>
      </c>
      <c r="J86" s="78">
        <f>$N$86*J78</f>
        <v>3297.7984267453276</v>
      </c>
      <c r="K86" s="78">
        <f>$N$86*K78</f>
        <v>3564.9833551074612</v>
      </c>
      <c r="L86" s="78">
        <f>$N$86*L78</f>
        <v>3948.8320920198244</v>
      </c>
      <c r="M86" s="78">
        <f>$N$86*M78</f>
        <v>4099.9018493658923</v>
      </c>
      <c r="N86" s="74">
        <f>N64</f>
        <v>4361.3182120777828</v>
      </c>
      <c r="O86" s="5"/>
      <c r="P86" s="6"/>
    </row>
    <row r="87" spans="2:16" x14ac:dyDescent="0.25">
      <c r="B87" s="4"/>
      <c r="C87" s="70">
        <v>5</v>
      </c>
      <c r="D87" s="75">
        <v>268</v>
      </c>
      <c r="E87" s="76">
        <v>919</v>
      </c>
      <c r="F87" s="76">
        <v>1530</v>
      </c>
      <c r="G87" s="76">
        <v>2132</v>
      </c>
      <c r="H87" s="76">
        <v>2684</v>
      </c>
      <c r="I87" s="78">
        <f>$N$87*I78</f>
        <v>3306.5911823647307</v>
      </c>
      <c r="J87" s="78">
        <f>$N$87*J78</f>
        <v>3800.7916343995757</v>
      </c>
      <c r="K87" s="78">
        <f>$N$87*K78</f>
        <v>4108.7286606048674</v>
      </c>
      <c r="L87" s="78">
        <f>$N$87*L78</f>
        <v>4551.1235190350735</v>
      </c>
      <c r="M87" s="78">
        <f>$N$87*M78</f>
        <v>4725.2350309076728</v>
      </c>
      <c r="N87" s="74">
        <f>N65</f>
        <v>5026.5236471046046</v>
      </c>
      <c r="O87" s="5"/>
      <c r="P87" s="6"/>
    </row>
    <row r="88" spans="2:16" s="18" customFormat="1" x14ac:dyDescent="0.25">
      <c r="B88" s="4"/>
      <c r="C88" s="70">
        <v>6</v>
      </c>
      <c r="D88" s="75">
        <v>298</v>
      </c>
      <c r="E88" s="76">
        <v>888</v>
      </c>
      <c r="F88" s="76">
        <v>1698</v>
      </c>
      <c r="G88" s="76">
        <v>2487</v>
      </c>
      <c r="H88" s="78">
        <f>$N$88*H78</f>
        <v>3133.871212121212</v>
      </c>
      <c r="I88" s="78">
        <f>$N$88*I78</f>
        <v>3860.8162878787894</v>
      </c>
      <c r="J88" s="78">
        <f>$N$88*J78</f>
        <v>4437.8507773159317</v>
      </c>
      <c r="K88" s="78">
        <f>$N$88*K78</f>
        <v>4797.4018136687555</v>
      </c>
      <c r="L88" s="78">
        <f>$N$88*L78</f>
        <v>5313.9474586854694</v>
      </c>
      <c r="M88" s="78">
        <f>$N$88*M78</f>
        <v>5517.2421884754995</v>
      </c>
      <c r="N88" s="74">
        <f>N66</f>
        <v>5869.030460025202</v>
      </c>
      <c r="O88" s="5"/>
      <c r="P88" s="6"/>
    </row>
    <row r="89" spans="2:16" s="18" customFormat="1" x14ac:dyDescent="0.25">
      <c r="B89" s="4"/>
      <c r="C89" s="70">
        <v>7</v>
      </c>
      <c r="D89" s="75">
        <v>243</v>
      </c>
      <c r="E89" s="76">
        <v>980</v>
      </c>
      <c r="F89" s="76">
        <v>2010</v>
      </c>
      <c r="G89" s="78">
        <f>$N$89*G78</f>
        <v>3501.837662337663</v>
      </c>
      <c r="H89" s="78">
        <f>$N$89*H78</f>
        <v>4412.6691755214488</v>
      </c>
      <c r="I89" s="78">
        <f>$N$89*I78</f>
        <v>5436.2492498032298</v>
      </c>
      <c r="J89" s="78">
        <f>$N$89*J78</f>
        <v>6248.7466794689999</v>
      </c>
      <c r="K89" s="78">
        <f>$N$89*K78</f>
        <v>6755.0150190881623</v>
      </c>
      <c r="L89" s="78">
        <f>$N$89*L78</f>
        <v>7482.3407102968595</v>
      </c>
      <c r="M89" s="78">
        <f>$N$89*M78</f>
        <v>7768.5912697393542</v>
      </c>
      <c r="N89" s="74">
        <f>N67</f>
        <v>8263.9291943398439</v>
      </c>
      <c r="O89" s="5"/>
      <c r="P89" s="6"/>
    </row>
    <row r="90" spans="2:16" s="18" customFormat="1" x14ac:dyDescent="0.25">
      <c r="B90" s="4"/>
      <c r="C90" s="70">
        <v>8</v>
      </c>
      <c r="D90" s="75">
        <v>255</v>
      </c>
      <c r="E90" s="76">
        <v>940</v>
      </c>
      <c r="F90" s="78">
        <f>$N$90*F78</f>
        <v>1927.9591836734694</v>
      </c>
      <c r="G90" s="78">
        <f>$N$90*G78</f>
        <v>3358.9055128544933</v>
      </c>
      <c r="H90" s="78">
        <f>$N$90*H78</f>
        <v>4232.560229581798</v>
      </c>
      <c r="I90" s="78">
        <f>$N$90*I78</f>
        <v>5214.3615253214657</v>
      </c>
      <c r="J90" s="78">
        <f>$N$90*J78</f>
        <v>5993.6957945927143</v>
      </c>
      <c r="K90" s="78">
        <f>$N$90*K78</f>
        <v>6479.3001203498707</v>
      </c>
      <c r="L90" s="78">
        <f>$N$90*L78</f>
        <v>7176.9390486520906</v>
      </c>
      <c r="M90" s="78">
        <f>$N$90*M78</f>
        <v>7451.5059117908095</v>
      </c>
      <c r="N90" s="74">
        <f>N68</f>
        <v>7926.6259619178099</v>
      </c>
      <c r="O90" s="5"/>
      <c r="P90" s="6"/>
    </row>
    <row r="91" spans="2:16" s="18" customFormat="1" ht="15.75" thickBot="1" x14ac:dyDescent="0.3">
      <c r="B91" s="4"/>
      <c r="C91" s="79">
        <v>9</v>
      </c>
      <c r="D91" s="80">
        <v>233</v>
      </c>
      <c r="E91" s="81">
        <f>$N$91*E78</f>
        <v>1085.1142857142856</v>
      </c>
      <c r="F91" s="81">
        <f>$N$91*F78</f>
        <v>2225.5915451895044</v>
      </c>
      <c r="G91" s="81">
        <f>$N$91*G78</f>
        <v>3877.4429323009358</v>
      </c>
      <c r="H91" s="81">
        <f>$N$91*H78</f>
        <v>4885.9697556014316</v>
      </c>
      <c r="I91" s="81">
        <f>$N$91*I78</f>
        <v>6019.338491494952</v>
      </c>
      <c r="J91" s="81">
        <f>$N$91*J78</f>
        <v>6918.9839690831823</v>
      </c>
      <c r="K91" s="81">
        <f>$N$91*K78</f>
        <v>7479.554385129718</v>
      </c>
      <c r="L91" s="81">
        <f>$N$91*L78</f>
        <v>8284.8926482905081</v>
      </c>
      <c r="M91" s="81">
        <f>$N$91*M78</f>
        <v>8601.8462925198528</v>
      </c>
      <c r="N91" s="82">
        <f>N69</f>
        <v>9150.31390296889</v>
      </c>
      <c r="O91" s="5"/>
      <c r="P91" s="6"/>
    </row>
    <row r="92" spans="2:16" s="18" customFormat="1" x14ac:dyDescent="0.25">
      <c r="B92" s="4"/>
      <c r="C92" s="5"/>
      <c r="D92" s="83"/>
      <c r="E92" s="83"/>
      <c r="F92" s="83"/>
      <c r="G92" s="83"/>
      <c r="H92" s="83"/>
      <c r="I92" s="83"/>
      <c r="J92" s="83"/>
      <c r="K92" s="83"/>
      <c r="L92" s="84"/>
      <c r="M92" s="85"/>
      <c r="N92" s="85"/>
      <c r="O92" s="5"/>
      <c r="P92" s="6"/>
    </row>
    <row r="93" spans="2:16" s="18" customFormat="1" x14ac:dyDescent="0.25">
      <c r="B93" s="4"/>
      <c r="C93" s="5"/>
      <c r="D93" s="86"/>
      <c r="E93" s="86"/>
      <c r="F93" s="86"/>
      <c r="G93" s="86"/>
      <c r="H93" s="87"/>
      <c r="I93" s="85"/>
      <c r="J93" s="85"/>
      <c r="K93" s="85"/>
      <c r="L93" s="85"/>
      <c r="M93" s="85"/>
      <c r="N93" s="85"/>
      <c r="O93" s="5"/>
      <c r="P93" s="6"/>
    </row>
    <row r="94" spans="2:16" s="18" customFormat="1" x14ac:dyDescent="0.25">
      <c r="B94" s="4"/>
      <c r="C94" s="5"/>
      <c r="D94" s="88"/>
      <c r="E94" s="88"/>
      <c r="F94" s="89"/>
      <c r="G94" s="88"/>
      <c r="H94" s="90"/>
      <c r="I94" s="85"/>
      <c r="J94" s="85"/>
      <c r="K94" s="85"/>
      <c r="L94" s="85"/>
      <c r="M94" s="5"/>
      <c r="N94" s="5"/>
      <c r="O94" s="5"/>
      <c r="P94" s="6"/>
    </row>
    <row r="95" spans="2:16" s="18" customFormat="1" x14ac:dyDescent="0.25">
      <c r="B95" s="4"/>
      <c r="C95" s="5"/>
      <c r="D95" s="88"/>
      <c r="E95" s="88"/>
      <c r="F95" s="89"/>
      <c r="G95" s="88"/>
      <c r="H95" s="90"/>
      <c r="I95" s="90"/>
      <c r="J95" s="90"/>
      <c r="K95" s="90"/>
      <c r="L95" s="85"/>
      <c r="M95" s="5"/>
      <c r="N95" s="5"/>
      <c r="O95" s="5"/>
      <c r="P95" s="6"/>
    </row>
    <row r="96" spans="2:16" s="18" customFormat="1" x14ac:dyDescent="0.25">
      <c r="B96" s="4"/>
      <c r="C96" s="5"/>
      <c r="D96" s="88"/>
      <c r="E96" s="88"/>
      <c r="F96" s="89"/>
      <c r="G96" s="88"/>
      <c r="H96" s="88"/>
      <c r="I96" s="88"/>
      <c r="J96" s="88"/>
      <c r="K96" s="88"/>
      <c r="L96" s="85"/>
      <c r="M96" s="5"/>
      <c r="N96" s="5"/>
      <c r="O96" s="5"/>
      <c r="P96" s="6"/>
    </row>
    <row r="97" spans="2:16" s="18" customFormat="1" x14ac:dyDescent="0.25">
      <c r="B97" s="4"/>
      <c r="C97" s="5"/>
      <c r="D97" s="88"/>
      <c r="E97" s="88"/>
      <c r="F97" s="89"/>
      <c r="G97" s="89"/>
      <c r="H97" s="89"/>
      <c r="I97" s="89"/>
      <c r="J97" s="89"/>
      <c r="K97" s="89"/>
      <c r="L97" s="85"/>
      <c r="M97" s="5"/>
      <c r="N97" s="5"/>
      <c r="O97" s="5"/>
      <c r="P97" s="6"/>
    </row>
    <row r="98" spans="2:16" s="18" customFormat="1" x14ac:dyDescent="0.25">
      <c r="B98" s="4"/>
      <c r="C98" s="5"/>
      <c r="D98" s="88"/>
      <c r="E98" s="88"/>
      <c r="F98" s="88"/>
      <c r="G98" s="88"/>
      <c r="H98" s="88"/>
      <c r="I98" s="88"/>
      <c r="J98" s="88"/>
      <c r="K98" s="88"/>
      <c r="L98" s="85"/>
      <c r="M98" s="5"/>
      <c r="N98" s="5"/>
      <c r="O98" s="5"/>
      <c r="P98" s="6"/>
    </row>
    <row r="99" spans="2:16" s="18" customFormat="1" x14ac:dyDescent="0.25">
      <c r="B99" s="4"/>
      <c r="C99" s="5"/>
      <c r="D99" s="88"/>
      <c r="E99" s="88"/>
      <c r="F99" s="88"/>
      <c r="G99" s="88"/>
      <c r="H99" s="88"/>
      <c r="I99" s="88"/>
      <c r="J99" s="88"/>
      <c r="K99" s="88"/>
      <c r="L99" s="85"/>
      <c r="M99" s="5"/>
      <c r="N99" s="5"/>
      <c r="O99" s="5"/>
      <c r="P99" s="6"/>
    </row>
    <row r="100" spans="2:16" s="18" customFormat="1" ht="15.75" thickBot="1" x14ac:dyDescent="0.3">
      <c r="B100" s="91"/>
      <c r="C100" s="92"/>
      <c r="D100" s="93"/>
      <c r="E100" s="93"/>
      <c r="F100" s="93"/>
      <c r="G100" s="93"/>
      <c r="H100" s="93"/>
      <c r="I100" s="93"/>
      <c r="J100" s="93"/>
      <c r="K100" s="93"/>
      <c r="L100" s="93"/>
      <c r="M100" s="92"/>
      <c r="N100" s="92"/>
      <c r="O100" s="92"/>
      <c r="P100" s="94"/>
    </row>
    <row r="101" spans="2:16" s="18" customFormat="1" x14ac:dyDescent="0.25"/>
    <row r="102" spans="2:16" s="18" customFormat="1" x14ac:dyDescent="0.25"/>
    <row r="103" spans="2:16" s="18" customFormat="1" x14ac:dyDescent="0.25"/>
    <row r="104" spans="2:16" s="18" customFormat="1" x14ac:dyDescent="0.25"/>
    <row r="105" spans="2:16" s="18" customFormat="1" x14ac:dyDescent="0.25"/>
    <row r="106" spans="2:16" s="18" customFormat="1" x14ac:dyDescent="0.25"/>
    <row r="107" spans="2:16" x14ac:dyDescent="0.25">
      <c r="L107" s="18"/>
      <c r="M107" s="18"/>
      <c r="N107" s="18"/>
      <c r="O107" s="18"/>
    </row>
    <row r="108" spans="2:16" s="18" customFormat="1" x14ac:dyDescent="0.25"/>
    <row r="109" spans="2:16" s="18" customFormat="1" x14ac:dyDescent="0.25"/>
    <row r="110" spans="2:16" s="18" customFormat="1" x14ac:dyDescent="0.25"/>
    <row r="111" spans="2:16" s="18" customFormat="1" x14ac:dyDescent="0.25"/>
    <row r="112" spans="2:16" s="18" customFormat="1" x14ac:dyDescent="0.25"/>
    <row r="113" spans="12:15" s="18" customFormat="1" x14ac:dyDescent="0.25"/>
    <row r="114" spans="12:15" s="18" customFormat="1" x14ac:dyDescent="0.25"/>
    <row r="115" spans="12:15" s="18" customFormat="1" x14ac:dyDescent="0.25"/>
    <row r="116" spans="12:15" s="18" customFormat="1" x14ac:dyDescent="0.25"/>
    <row r="117" spans="12:15" s="18" customFormat="1" x14ac:dyDescent="0.25"/>
    <row r="118" spans="12:15" x14ac:dyDescent="0.25">
      <c r="L118" s="18"/>
      <c r="M118" s="18"/>
      <c r="N118" s="18"/>
      <c r="O118" s="18"/>
    </row>
    <row r="119" spans="12:15" x14ac:dyDescent="0.25">
      <c r="L119" s="18"/>
      <c r="M119" s="18"/>
      <c r="N119" s="18"/>
      <c r="O119" s="18"/>
    </row>
    <row r="120" spans="12:15" x14ac:dyDescent="0.25">
      <c r="L120" s="18"/>
      <c r="M120" s="18"/>
      <c r="N120" s="18"/>
      <c r="O120" s="18"/>
    </row>
    <row r="121" spans="12:15" x14ac:dyDescent="0.25">
      <c r="L121" s="18"/>
      <c r="M121" s="18"/>
      <c r="N121" s="18"/>
      <c r="O121" s="18"/>
    </row>
    <row r="122" spans="12:15" x14ac:dyDescent="0.25">
      <c r="L122" s="18"/>
      <c r="M122" s="18"/>
      <c r="N122" s="18"/>
      <c r="O122" s="18"/>
    </row>
    <row r="123" spans="12:15" x14ac:dyDescent="0.25">
      <c r="L123" s="18"/>
      <c r="M123" s="18"/>
      <c r="N123" s="18"/>
      <c r="O123" s="18"/>
    </row>
    <row r="124" spans="12:15" x14ac:dyDescent="0.25">
      <c r="L124" s="18"/>
      <c r="M124" s="18"/>
      <c r="N124" s="18"/>
      <c r="O124" s="18"/>
    </row>
    <row r="125" spans="12:15" x14ac:dyDescent="0.25">
      <c r="L125" s="18"/>
      <c r="M125" s="18"/>
      <c r="N125" s="18"/>
      <c r="O125" s="18"/>
    </row>
    <row r="126" spans="12:15" x14ac:dyDescent="0.25">
      <c r="L126" s="18"/>
      <c r="M126" s="18"/>
      <c r="N126" s="18"/>
      <c r="O126" s="18"/>
    </row>
    <row r="127" spans="12:15" x14ac:dyDescent="0.25">
      <c r="L127" s="18"/>
      <c r="M127" s="18"/>
      <c r="N127" s="18"/>
      <c r="O127" s="18"/>
    </row>
    <row r="128" spans="12:15" x14ac:dyDescent="0.25">
      <c r="L128" s="18"/>
      <c r="M128" s="18"/>
      <c r="N128" s="18"/>
      <c r="O128" s="18"/>
    </row>
    <row r="129" spans="12:15" x14ac:dyDescent="0.25">
      <c r="L129" s="18"/>
      <c r="M129" s="18"/>
      <c r="N129" s="18"/>
      <c r="O129" s="18"/>
    </row>
    <row r="130" spans="12:15" x14ac:dyDescent="0.25">
      <c r="L130" s="18"/>
      <c r="M130" s="18"/>
      <c r="N130" s="18"/>
      <c r="O130" s="18"/>
    </row>
    <row r="131" spans="12:15" x14ac:dyDescent="0.25">
      <c r="L131" s="18"/>
      <c r="M131" s="18"/>
      <c r="N131" s="18"/>
      <c r="O131" s="18"/>
    </row>
    <row r="132" spans="12:15" x14ac:dyDescent="0.25">
      <c r="L132" s="18"/>
      <c r="M132" s="18"/>
      <c r="N132" s="18"/>
      <c r="O132" s="18"/>
    </row>
    <row r="133" spans="12:15" x14ac:dyDescent="0.25">
      <c r="L133" s="18"/>
      <c r="M133" s="18"/>
      <c r="N133" s="18"/>
      <c r="O133" s="18"/>
    </row>
    <row r="134" spans="12:15" x14ac:dyDescent="0.25">
      <c r="L134" s="18"/>
      <c r="M134" s="18"/>
      <c r="N134" s="18"/>
      <c r="O134" s="18"/>
    </row>
    <row r="135" spans="12:15" x14ac:dyDescent="0.25">
      <c r="L135" s="18"/>
      <c r="M135" s="18"/>
      <c r="N135" s="18"/>
      <c r="O135" s="18"/>
    </row>
    <row r="136" spans="12:15" x14ac:dyDescent="0.25">
      <c r="L136" s="18"/>
      <c r="M136" s="18"/>
      <c r="N136" s="18"/>
      <c r="O136" s="18"/>
    </row>
    <row r="137" spans="12:15" x14ac:dyDescent="0.25">
      <c r="L137" s="18"/>
      <c r="M137" s="18"/>
      <c r="N137" s="18"/>
      <c r="O137" s="18"/>
    </row>
    <row r="138" spans="12:15" x14ac:dyDescent="0.25">
      <c r="L138" s="18"/>
      <c r="M138" s="18"/>
      <c r="N138" s="18"/>
      <c r="O138" s="18"/>
    </row>
    <row r="139" spans="12:15" x14ac:dyDescent="0.25">
      <c r="L139" s="18"/>
      <c r="M139" s="18"/>
      <c r="N139" s="18"/>
      <c r="O139" s="18"/>
    </row>
    <row r="140" spans="12:15" x14ac:dyDescent="0.25">
      <c r="L140" s="18"/>
      <c r="M140" s="18"/>
      <c r="N140" s="18"/>
      <c r="O140" s="18"/>
    </row>
    <row r="141" spans="12:15" x14ac:dyDescent="0.25">
      <c r="L141" s="18"/>
      <c r="M141" s="18"/>
      <c r="N141" s="18"/>
      <c r="O141" s="18"/>
    </row>
    <row r="142" spans="12:15" x14ac:dyDescent="0.25">
      <c r="L142" s="18"/>
      <c r="M142" s="18"/>
      <c r="N142" s="18"/>
      <c r="O142" s="18"/>
    </row>
    <row r="143" spans="12:15" x14ac:dyDescent="0.25">
      <c r="L143" s="18"/>
      <c r="M143" s="18"/>
      <c r="N143" s="18"/>
      <c r="O143" s="18"/>
    </row>
    <row r="144" spans="12:15" x14ac:dyDescent="0.25">
      <c r="L144" s="18"/>
      <c r="M144" s="18"/>
      <c r="N144" s="18"/>
      <c r="O144" s="18"/>
    </row>
    <row r="145" spans="12:15" x14ac:dyDescent="0.25">
      <c r="L145" s="18"/>
      <c r="M145" s="18"/>
      <c r="N145" s="18"/>
      <c r="O145" s="18"/>
    </row>
    <row r="146" spans="12:15" x14ac:dyDescent="0.25">
      <c r="L146" s="18"/>
      <c r="M146" s="18"/>
      <c r="N146" s="18"/>
      <c r="O146" s="18"/>
    </row>
    <row r="147" spans="12:15" x14ac:dyDescent="0.25">
      <c r="L147" s="18"/>
      <c r="M147" s="18"/>
      <c r="N147" s="18"/>
      <c r="O147" s="18"/>
    </row>
    <row r="148" spans="12:15" x14ac:dyDescent="0.25">
      <c r="L148" s="18"/>
      <c r="M148" s="18"/>
      <c r="N148" s="18"/>
      <c r="O148" s="18"/>
    </row>
    <row r="149" spans="12:15" x14ac:dyDescent="0.25">
      <c r="L149" s="18"/>
      <c r="M149" s="18"/>
      <c r="N149" s="18"/>
      <c r="O149" s="18"/>
    </row>
    <row r="150" spans="12:15" x14ac:dyDescent="0.25">
      <c r="L150" s="18"/>
      <c r="M150" s="18"/>
      <c r="N150" s="18"/>
      <c r="O150" s="18"/>
    </row>
    <row r="151" spans="12:15" x14ac:dyDescent="0.25">
      <c r="L151" s="18"/>
      <c r="M151" s="18"/>
      <c r="N151" s="18"/>
      <c r="O151" s="18"/>
    </row>
    <row r="152" spans="12:15" x14ac:dyDescent="0.25">
      <c r="L152" s="18"/>
      <c r="M152" s="18"/>
      <c r="N152" s="18"/>
      <c r="O152" s="18"/>
    </row>
    <row r="153" spans="12:15" x14ac:dyDescent="0.25">
      <c r="L153" s="18"/>
      <c r="M153" s="18"/>
      <c r="N153" s="18"/>
      <c r="O153" s="18"/>
    </row>
    <row r="154" spans="12:15" x14ac:dyDescent="0.25">
      <c r="L154" s="18"/>
      <c r="M154" s="18"/>
      <c r="N154" s="18"/>
      <c r="O154" s="18"/>
    </row>
    <row r="155" spans="12:15" x14ac:dyDescent="0.25">
      <c r="L155" s="18"/>
      <c r="M155" s="18"/>
      <c r="N155" s="18"/>
      <c r="O155" s="18"/>
    </row>
    <row r="156" spans="12:15" x14ac:dyDescent="0.25">
      <c r="L156" s="18"/>
      <c r="M156" s="18"/>
      <c r="N156" s="18"/>
      <c r="O156" s="18"/>
    </row>
    <row r="157" spans="12:15" x14ac:dyDescent="0.25">
      <c r="L157" s="18"/>
      <c r="M157" s="18"/>
      <c r="N157" s="18"/>
      <c r="O157" s="18"/>
    </row>
    <row r="158" spans="12:15" x14ac:dyDescent="0.25">
      <c r="L158" s="18"/>
      <c r="M158" s="18"/>
      <c r="N158" s="18"/>
      <c r="O158" s="18"/>
    </row>
    <row r="159" spans="12:15" x14ac:dyDescent="0.25">
      <c r="L159" s="18"/>
      <c r="M159" s="18"/>
      <c r="N159" s="18"/>
      <c r="O159" s="18"/>
    </row>
    <row r="160" spans="12:15" x14ac:dyDescent="0.25">
      <c r="L160" s="18"/>
      <c r="M160" s="18"/>
      <c r="N160" s="18"/>
      <c r="O160" s="18"/>
    </row>
    <row r="161" spans="12:15" x14ac:dyDescent="0.25">
      <c r="L161" s="18"/>
      <c r="M161" s="18"/>
      <c r="N161" s="18"/>
      <c r="O161" s="18"/>
    </row>
    <row r="162" spans="12:15" x14ac:dyDescent="0.25">
      <c r="L162" s="18"/>
      <c r="M162" s="18"/>
      <c r="N162" s="18"/>
      <c r="O162" s="18"/>
    </row>
    <row r="163" spans="12:15" x14ac:dyDescent="0.25">
      <c r="L163" s="18"/>
      <c r="M163" s="18"/>
      <c r="N163" s="18"/>
      <c r="O163" s="18"/>
    </row>
    <row r="164" spans="12:15" x14ac:dyDescent="0.25">
      <c r="L164" s="18"/>
      <c r="M164" s="18"/>
      <c r="N164" s="18"/>
      <c r="O164" s="18"/>
    </row>
    <row r="165" spans="12:15" x14ac:dyDescent="0.25">
      <c r="L165" s="18"/>
      <c r="M165" s="18"/>
      <c r="N165" s="18"/>
      <c r="O165" s="18"/>
    </row>
    <row r="166" spans="12:15" x14ac:dyDescent="0.25">
      <c r="L166" s="18"/>
      <c r="M166" s="18"/>
      <c r="N166" s="18"/>
      <c r="O166" s="18"/>
    </row>
    <row r="167" spans="12:15" x14ac:dyDescent="0.25">
      <c r="L167" s="18"/>
      <c r="M167" s="18"/>
      <c r="N167" s="18"/>
      <c r="O167" s="18"/>
    </row>
    <row r="168" spans="12:15" x14ac:dyDescent="0.25">
      <c r="L168" s="18"/>
      <c r="M168" s="18"/>
      <c r="N168" s="18"/>
      <c r="O168" s="18"/>
    </row>
    <row r="169" spans="12:15" x14ac:dyDescent="0.25">
      <c r="L169" s="18"/>
      <c r="M169" s="18"/>
      <c r="N169" s="18"/>
      <c r="O169" s="18"/>
    </row>
    <row r="170" spans="12:15" x14ac:dyDescent="0.25">
      <c r="L170" s="18"/>
      <c r="M170" s="18"/>
      <c r="N170" s="18"/>
      <c r="O170" s="18"/>
    </row>
    <row r="171" spans="12:15" x14ac:dyDescent="0.25">
      <c r="L171" s="18"/>
      <c r="M171" s="18"/>
      <c r="N171" s="18"/>
      <c r="O171" s="18"/>
    </row>
    <row r="172" spans="12:15" x14ac:dyDescent="0.25">
      <c r="L172" s="18"/>
      <c r="M172" s="18"/>
      <c r="N172" s="18"/>
      <c r="O172" s="18"/>
    </row>
    <row r="173" spans="12:15" x14ac:dyDescent="0.25">
      <c r="L173" s="18"/>
      <c r="M173" s="18"/>
      <c r="N173" s="18"/>
      <c r="O173" s="18"/>
    </row>
    <row r="174" spans="12:15" x14ac:dyDescent="0.25">
      <c r="L174" s="18"/>
      <c r="M174" s="18"/>
      <c r="N174" s="18"/>
      <c r="O174" s="18"/>
    </row>
    <row r="175" spans="12:15" x14ac:dyDescent="0.25">
      <c r="L175" s="18"/>
      <c r="M175" s="18"/>
      <c r="N175" s="18"/>
      <c r="O175" s="18"/>
    </row>
    <row r="176" spans="12:15" x14ac:dyDescent="0.25">
      <c r="L176" s="18"/>
      <c r="M176" s="18"/>
      <c r="N176" s="18"/>
      <c r="O176" s="18"/>
    </row>
    <row r="177" spans="12:15" x14ac:dyDescent="0.25">
      <c r="L177" s="18"/>
      <c r="M177" s="18"/>
      <c r="N177" s="18"/>
      <c r="O177" s="18"/>
    </row>
    <row r="178" spans="12:15" x14ac:dyDescent="0.25">
      <c r="L178" s="18"/>
      <c r="M178" s="18"/>
      <c r="N178" s="18"/>
      <c r="O178" s="18"/>
    </row>
    <row r="179" spans="12:15" x14ac:dyDescent="0.25">
      <c r="L179" s="18"/>
      <c r="M179" s="18"/>
      <c r="N179" s="18"/>
      <c r="O179" s="18"/>
    </row>
    <row r="180" spans="12:15" x14ac:dyDescent="0.25">
      <c r="L180" s="18"/>
      <c r="M180" s="18"/>
      <c r="N180" s="18"/>
      <c r="O180" s="18"/>
    </row>
    <row r="181" spans="12:15" x14ac:dyDescent="0.25">
      <c r="L181" s="18"/>
      <c r="M181" s="18"/>
      <c r="N181" s="18"/>
      <c r="O181" s="18"/>
    </row>
    <row r="182" spans="12:15" x14ac:dyDescent="0.25">
      <c r="L182" s="18"/>
      <c r="M182" s="18"/>
      <c r="N182" s="18"/>
      <c r="O182" s="18"/>
    </row>
    <row r="183" spans="12:15" x14ac:dyDescent="0.25">
      <c r="L183" s="18"/>
      <c r="M183" s="18"/>
      <c r="N183" s="18"/>
      <c r="O183" s="18"/>
    </row>
    <row r="184" spans="12:15" x14ac:dyDescent="0.25">
      <c r="L184" s="18"/>
      <c r="M184" s="18"/>
      <c r="N184" s="18"/>
      <c r="O184" s="18"/>
    </row>
    <row r="185" spans="12:15" x14ac:dyDescent="0.25">
      <c r="L185" s="18"/>
      <c r="M185" s="18"/>
      <c r="N185" s="18"/>
      <c r="O185" s="18"/>
    </row>
    <row r="186" spans="12:15" x14ac:dyDescent="0.25">
      <c r="L186" s="18"/>
      <c r="M186" s="18"/>
      <c r="N186" s="18"/>
      <c r="O186" s="18"/>
    </row>
    <row r="187" spans="12:15" x14ac:dyDescent="0.25">
      <c r="L187" s="18"/>
      <c r="M187" s="18"/>
      <c r="N187" s="18"/>
      <c r="O187" s="18"/>
    </row>
    <row r="188" spans="12:15" x14ac:dyDescent="0.25">
      <c r="L188" s="18"/>
      <c r="M188" s="18"/>
      <c r="N188" s="18"/>
      <c r="O188" s="18"/>
    </row>
    <row r="189" spans="12:15" x14ac:dyDescent="0.25">
      <c r="L189" s="18"/>
      <c r="M189" s="18"/>
      <c r="N189" s="18"/>
      <c r="O189" s="18"/>
    </row>
    <row r="190" spans="12:15" x14ac:dyDescent="0.25">
      <c r="L190" s="18"/>
      <c r="M190" s="18"/>
      <c r="N190" s="18"/>
      <c r="O190" s="18"/>
    </row>
    <row r="191" spans="12:15" x14ac:dyDescent="0.25">
      <c r="L191" s="18"/>
      <c r="M191" s="18"/>
      <c r="N191" s="18"/>
      <c r="O191" s="18"/>
    </row>
    <row r="192" spans="12:15" x14ac:dyDescent="0.25">
      <c r="L192" s="18"/>
      <c r="M192" s="18"/>
      <c r="N192" s="18"/>
      <c r="O192" s="18"/>
    </row>
    <row r="193" spans="12:15" x14ac:dyDescent="0.25">
      <c r="L193" s="18"/>
      <c r="M193" s="18"/>
      <c r="N193" s="18"/>
      <c r="O193" s="18"/>
    </row>
    <row r="194" spans="12:15" x14ac:dyDescent="0.25">
      <c r="L194" s="18"/>
      <c r="M194" s="18"/>
      <c r="N194" s="18"/>
      <c r="O194" s="18"/>
    </row>
    <row r="195" spans="12:15" x14ac:dyDescent="0.25">
      <c r="L195" s="18"/>
      <c r="M195" s="18"/>
      <c r="N195" s="18"/>
      <c r="O195" s="18"/>
    </row>
    <row r="196" spans="12:15" x14ac:dyDescent="0.25">
      <c r="L196" s="18"/>
      <c r="M196" s="18"/>
      <c r="N196" s="18"/>
      <c r="O196" s="18"/>
    </row>
    <row r="197" spans="12:15" x14ac:dyDescent="0.25">
      <c r="L197" s="18"/>
      <c r="M197" s="18"/>
      <c r="N197" s="18"/>
      <c r="O197" s="18"/>
    </row>
    <row r="198" spans="12:15" x14ac:dyDescent="0.25">
      <c r="L198" s="18"/>
      <c r="M198" s="18"/>
      <c r="N198" s="18"/>
      <c r="O198" s="18"/>
    </row>
    <row r="199" spans="12:15" x14ac:dyDescent="0.25">
      <c r="L199" s="18"/>
      <c r="M199" s="18"/>
      <c r="N199" s="18"/>
      <c r="O199" s="18"/>
    </row>
    <row r="200" spans="12:15" x14ac:dyDescent="0.25">
      <c r="L200" s="18"/>
      <c r="M200" s="18"/>
      <c r="N200" s="18"/>
      <c r="O200" s="18"/>
    </row>
    <row r="201" spans="12:15" x14ac:dyDescent="0.25">
      <c r="L201" s="18"/>
      <c r="M201" s="18"/>
      <c r="N201" s="18"/>
      <c r="O201" s="18"/>
    </row>
    <row r="202" spans="12:15" x14ac:dyDescent="0.25">
      <c r="L202" s="18"/>
      <c r="M202" s="18"/>
      <c r="N202" s="18"/>
      <c r="O202" s="18"/>
    </row>
    <row r="203" spans="12:15" x14ac:dyDescent="0.25">
      <c r="L203" s="18"/>
      <c r="M203" s="18"/>
      <c r="N203" s="18"/>
      <c r="O203" s="18"/>
    </row>
    <row r="204" spans="12:15" x14ac:dyDescent="0.25">
      <c r="L204" s="18"/>
      <c r="M204" s="18"/>
      <c r="N204" s="18"/>
      <c r="O204" s="18"/>
    </row>
    <row r="205" spans="12:15" x14ac:dyDescent="0.25">
      <c r="L205" s="18"/>
      <c r="M205" s="18"/>
      <c r="N205" s="18"/>
      <c r="O205" s="18"/>
    </row>
    <row r="206" spans="12:15" x14ac:dyDescent="0.25">
      <c r="L206" s="18"/>
      <c r="M206" s="18"/>
      <c r="N206" s="18"/>
      <c r="O206" s="18"/>
    </row>
    <row r="207" spans="12:15" x14ac:dyDescent="0.25">
      <c r="L207" s="18"/>
      <c r="M207" s="18"/>
      <c r="N207" s="18"/>
      <c r="O207" s="18"/>
    </row>
    <row r="208" spans="12:15" x14ac:dyDescent="0.25">
      <c r="L208" s="18"/>
      <c r="M208" s="18"/>
      <c r="N208" s="18"/>
      <c r="O208" s="18"/>
    </row>
    <row r="209" spans="12:15" x14ac:dyDescent="0.25">
      <c r="L209" s="18"/>
      <c r="M209" s="18"/>
      <c r="N209" s="18"/>
      <c r="O209" s="18"/>
    </row>
    <row r="210" spans="12:15" x14ac:dyDescent="0.25">
      <c r="L210" s="18"/>
      <c r="M210" s="18"/>
      <c r="N210" s="18"/>
      <c r="O210" s="18"/>
    </row>
    <row r="211" spans="12:15" x14ac:dyDescent="0.25">
      <c r="L211" s="18"/>
      <c r="M211" s="18"/>
      <c r="N211" s="18"/>
      <c r="O211" s="18"/>
    </row>
    <row r="212" spans="12:15" x14ac:dyDescent="0.25">
      <c r="L212" s="18"/>
      <c r="M212" s="18"/>
      <c r="N212" s="18"/>
      <c r="O212" s="18"/>
    </row>
    <row r="213" spans="12:15" x14ac:dyDescent="0.25">
      <c r="L213" s="18"/>
      <c r="M213" s="18"/>
      <c r="N213" s="18"/>
      <c r="O213" s="18"/>
    </row>
    <row r="214" spans="12:15" x14ac:dyDescent="0.25">
      <c r="L214" s="18"/>
      <c r="M214" s="18"/>
      <c r="N214" s="18"/>
      <c r="O214" s="18"/>
    </row>
    <row r="215" spans="12:15" x14ac:dyDescent="0.25">
      <c r="L215" s="18"/>
      <c r="M215" s="18"/>
      <c r="N215" s="18"/>
      <c r="O215" s="18"/>
    </row>
    <row r="216" spans="12:15" x14ac:dyDescent="0.25">
      <c r="L216" s="18"/>
      <c r="M216" s="18"/>
      <c r="N216" s="18"/>
      <c r="O216" s="18"/>
    </row>
    <row r="217" spans="12:15" x14ac:dyDescent="0.25">
      <c r="L217" s="18"/>
      <c r="M217" s="18"/>
      <c r="N217" s="18"/>
      <c r="O217" s="18"/>
    </row>
    <row r="218" spans="12:15" x14ac:dyDescent="0.25">
      <c r="L218" s="18"/>
      <c r="M218" s="18"/>
      <c r="N218" s="18"/>
      <c r="O218" s="18"/>
    </row>
    <row r="219" spans="12:15" x14ac:dyDescent="0.25">
      <c r="L219" s="18"/>
      <c r="M219" s="18"/>
      <c r="N219" s="18"/>
      <c r="O219" s="18"/>
    </row>
    <row r="220" spans="12:15" x14ac:dyDescent="0.25">
      <c r="L220" s="18"/>
      <c r="M220" s="18"/>
      <c r="N220" s="18"/>
      <c r="O220" s="18"/>
    </row>
    <row r="221" spans="12:15" x14ac:dyDescent="0.25">
      <c r="L221" s="18"/>
      <c r="M221" s="18"/>
      <c r="N221" s="18"/>
      <c r="O221" s="18"/>
    </row>
    <row r="222" spans="12:15" x14ac:dyDescent="0.25">
      <c r="L222" s="18"/>
      <c r="M222" s="18"/>
      <c r="N222" s="18"/>
      <c r="O222" s="18"/>
    </row>
    <row r="223" spans="12:15" x14ac:dyDescent="0.25">
      <c r="L223" s="18"/>
      <c r="M223" s="18"/>
      <c r="N223" s="18"/>
      <c r="O223" s="18"/>
    </row>
    <row r="224" spans="12:15" x14ac:dyDescent="0.25">
      <c r="L224" s="18"/>
      <c r="M224" s="18"/>
      <c r="N224" s="18"/>
      <c r="O224" s="18"/>
    </row>
    <row r="225" spans="12:15" x14ac:dyDescent="0.25">
      <c r="L225" s="18"/>
      <c r="M225" s="18"/>
      <c r="N225" s="18"/>
      <c r="O225" s="18"/>
    </row>
    <row r="226" spans="12:15" x14ac:dyDescent="0.25">
      <c r="L226" s="18"/>
      <c r="M226" s="18"/>
      <c r="N226" s="18"/>
      <c r="O226" s="18"/>
    </row>
    <row r="227" spans="12:15" x14ac:dyDescent="0.25">
      <c r="L227" s="18"/>
      <c r="M227" s="18"/>
      <c r="N227" s="18"/>
      <c r="O227" s="18"/>
    </row>
    <row r="228" spans="12:15" x14ac:dyDescent="0.25">
      <c r="L228" s="18"/>
      <c r="M228" s="18"/>
      <c r="N228" s="18"/>
      <c r="O228" s="18"/>
    </row>
    <row r="229" spans="12:15" x14ac:dyDescent="0.25">
      <c r="L229" s="18"/>
      <c r="M229" s="18"/>
      <c r="N229" s="18"/>
      <c r="O229" s="18"/>
    </row>
    <row r="230" spans="12:15" x14ac:dyDescent="0.25">
      <c r="L230" s="18"/>
      <c r="M230" s="18"/>
      <c r="N230" s="18"/>
      <c r="O230" s="18"/>
    </row>
    <row r="231" spans="12:15" x14ac:dyDescent="0.25">
      <c r="L231" s="18"/>
      <c r="M231" s="18"/>
      <c r="N231" s="18"/>
      <c r="O231" s="18"/>
    </row>
    <row r="232" spans="12:15" x14ac:dyDescent="0.25">
      <c r="L232" s="18"/>
      <c r="M232" s="18"/>
      <c r="N232" s="18"/>
      <c r="O232" s="18"/>
    </row>
    <row r="233" spans="12:15" x14ac:dyDescent="0.25">
      <c r="L233" s="18"/>
      <c r="M233" s="18"/>
      <c r="N233" s="18"/>
      <c r="O233" s="18"/>
    </row>
    <row r="234" spans="12:15" x14ac:dyDescent="0.25">
      <c r="L234" s="18"/>
      <c r="M234" s="18"/>
      <c r="N234" s="18"/>
      <c r="O234" s="18"/>
    </row>
    <row r="235" spans="12:15" x14ac:dyDescent="0.25">
      <c r="L235" s="18"/>
      <c r="M235" s="18"/>
      <c r="N235" s="18"/>
      <c r="O235" s="18"/>
    </row>
    <row r="236" spans="12:15" x14ac:dyDescent="0.25">
      <c r="L236" s="18"/>
      <c r="M236" s="18"/>
      <c r="N236" s="18"/>
      <c r="O236" s="18"/>
    </row>
  </sheetData>
  <mergeCells count="10">
    <mergeCell ref="B2:F2"/>
    <mergeCell ref="B10:F10"/>
    <mergeCell ref="Q2:X2"/>
    <mergeCell ref="H2:P2"/>
    <mergeCell ref="C80:N80"/>
    <mergeCell ref="B25:P25"/>
    <mergeCell ref="C58:N58"/>
    <mergeCell ref="C42:M42"/>
    <mergeCell ref="C28:N28"/>
    <mergeCell ref="C23:E23"/>
  </mergeCells>
  <conditionalFormatting sqref="AD73">
    <cfRule type="cellIs" dxfId="5" priority="1" operator="equal">
      <formula>TRUE</formula>
    </cfRule>
  </conditionalFormatting>
  <conditionalFormatting sqref="AD64:AD73">
    <cfRule type="cellIs" dxfId="4" priority="4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B236"/>
  <sheetViews>
    <sheetView workbookViewId="0">
      <selection activeCell="V24" sqref="V24"/>
    </sheetView>
  </sheetViews>
  <sheetFormatPr baseColWidth="10" defaultRowHeight="15" x14ac:dyDescent="0.25"/>
  <cols>
    <col min="1" max="2" width="11.42578125" style="18"/>
    <col min="3" max="3" width="13.28515625" style="18" bestFit="1" customWidth="1"/>
    <col min="4" max="4" width="12.85546875" style="18" bestFit="1" customWidth="1"/>
    <col min="5" max="5" width="14.42578125" style="18" bestFit="1" customWidth="1"/>
    <col min="6" max="6" width="10.42578125" style="18" bestFit="1" customWidth="1"/>
    <col min="7" max="11" width="9.85546875" style="18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8" bestFit="1" customWidth="1"/>
    <col min="17" max="54" width="11.42578125" style="18"/>
  </cols>
  <sheetData>
    <row r="1" spans="2:38" ht="15.75" thickBot="1" x14ac:dyDescent="0.3">
      <c r="L1" s="18"/>
      <c r="M1" s="18"/>
      <c r="N1" s="18"/>
      <c r="O1" s="18"/>
    </row>
    <row r="2" spans="2:38" ht="15.75" thickBot="1" x14ac:dyDescent="0.3">
      <c r="B2" s="1" t="s">
        <v>31</v>
      </c>
      <c r="C2" s="2"/>
      <c r="D2" s="2"/>
      <c r="E2" s="2"/>
      <c r="F2" s="3"/>
      <c r="H2" s="118" t="s">
        <v>35</v>
      </c>
      <c r="I2" s="117"/>
      <c r="J2" s="117"/>
      <c r="K2" s="117"/>
      <c r="L2" s="117"/>
      <c r="M2" s="117"/>
      <c r="N2" s="117"/>
      <c r="O2" s="117"/>
      <c r="P2" s="116"/>
      <c r="Q2" s="118" t="s">
        <v>34</v>
      </c>
      <c r="R2" s="117"/>
      <c r="S2" s="117"/>
      <c r="T2" s="117"/>
      <c r="U2" s="117"/>
      <c r="V2" s="117"/>
      <c r="W2" s="117"/>
      <c r="X2" s="116"/>
      <c r="Y2" s="5"/>
      <c r="Z2" s="5"/>
      <c r="AA2" s="5"/>
      <c r="AB2" s="5"/>
    </row>
    <row r="3" spans="2:38" ht="15.75" thickBot="1" x14ac:dyDescent="0.3">
      <c r="B3" s="4"/>
      <c r="C3" s="5"/>
      <c r="D3" s="5"/>
      <c r="E3" s="5"/>
      <c r="F3" s="6"/>
      <c r="H3" s="4"/>
      <c r="I3" s="5"/>
      <c r="J3" s="5"/>
      <c r="K3" s="5"/>
      <c r="L3" s="5"/>
      <c r="M3" s="5"/>
      <c r="N3" s="5"/>
      <c r="O3" s="5"/>
      <c r="P3" s="5"/>
      <c r="Q3" s="4"/>
      <c r="R3" s="5"/>
      <c r="S3" s="5"/>
      <c r="T3" s="5"/>
      <c r="U3" s="5"/>
      <c r="V3" s="5"/>
      <c r="W3" s="5"/>
      <c r="X3" s="6"/>
      <c r="Y3" s="5"/>
      <c r="Z3" s="5"/>
      <c r="AA3" s="5"/>
      <c r="AB3" s="5"/>
    </row>
    <row r="4" spans="2:38" s="18" customFormat="1" ht="15.75" thickBot="1" x14ac:dyDescent="0.3">
      <c r="B4" s="4"/>
      <c r="C4" s="129" t="s">
        <v>30</v>
      </c>
      <c r="D4" s="131" t="s">
        <v>22</v>
      </c>
      <c r="E4" s="5"/>
      <c r="F4" s="6"/>
      <c r="H4" s="4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127"/>
      <c r="AI4" s="102"/>
      <c r="AJ4" s="102"/>
      <c r="AK4" s="102"/>
      <c r="AL4" s="5"/>
    </row>
    <row r="5" spans="2:38" ht="15.75" thickBot="1" x14ac:dyDescent="0.3">
      <c r="B5" s="4"/>
      <c r="C5" s="102"/>
      <c r="D5" s="102"/>
      <c r="E5" s="5"/>
      <c r="F5" s="6"/>
      <c r="H5" s="4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6"/>
      <c r="AI5" s="102"/>
      <c r="AJ5" s="102"/>
      <c r="AK5" s="102"/>
      <c r="AL5" s="5"/>
    </row>
    <row r="6" spans="2:38" ht="15.75" thickBot="1" x14ac:dyDescent="0.3">
      <c r="B6" s="4"/>
      <c r="C6" s="119" t="s">
        <v>19</v>
      </c>
      <c r="D6" s="114">
        <f>N73</f>
        <v>37433.677610983235</v>
      </c>
      <c r="E6" s="5"/>
      <c r="F6" s="6"/>
      <c r="H6" s="4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6"/>
      <c r="AI6" s="102"/>
      <c r="AJ6" s="102"/>
      <c r="AK6" s="102"/>
      <c r="AL6" s="5"/>
    </row>
    <row r="7" spans="2:38" ht="15.75" thickBot="1" x14ac:dyDescent="0.3">
      <c r="B7" s="4"/>
      <c r="C7" s="119" t="s">
        <v>24</v>
      </c>
      <c r="D7" s="114">
        <f>N74</f>
        <v>25769</v>
      </c>
      <c r="E7" s="5"/>
      <c r="F7" s="6"/>
      <c r="H7" s="4"/>
      <c r="I7" s="5"/>
      <c r="J7" s="5"/>
      <c r="K7" s="5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6"/>
      <c r="AI7" s="102"/>
      <c r="AJ7" s="102"/>
      <c r="AK7" s="102"/>
      <c r="AL7" s="5"/>
    </row>
    <row r="8" spans="2:38" ht="15.75" thickBot="1" x14ac:dyDescent="0.3">
      <c r="B8" s="4"/>
      <c r="C8" s="119" t="s">
        <v>29</v>
      </c>
      <c r="D8" s="114">
        <f>D6-D7</f>
        <v>11664.677610983235</v>
      </c>
      <c r="E8" s="5"/>
      <c r="F8" s="6"/>
      <c r="H8" s="4"/>
      <c r="I8" s="5"/>
      <c r="J8" s="5"/>
      <c r="K8" s="5"/>
      <c r="L8" s="5"/>
      <c r="M8" s="5"/>
      <c r="N8" s="5"/>
      <c r="O8" s="5"/>
      <c r="P8" s="5"/>
      <c r="Q8" s="4"/>
      <c r="R8" s="5"/>
      <c r="S8" s="5"/>
      <c r="T8" s="5"/>
      <c r="U8" s="5"/>
      <c r="V8" s="5"/>
      <c r="W8" s="5"/>
      <c r="X8" s="6"/>
      <c r="AI8" s="102"/>
      <c r="AJ8" s="102"/>
      <c r="AK8" s="102"/>
      <c r="AL8" s="5"/>
    </row>
    <row r="9" spans="2:38" ht="15.75" thickBot="1" x14ac:dyDescent="0.3">
      <c r="B9" s="91"/>
      <c r="C9" s="92"/>
      <c r="D9" s="92"/>
      <c r="E9" s="92"/>
      <c r="F9" s="94"/>
      <c r="H9" s="4"/>
      <c r="I9" s="5"/>
      <c r="J9" s="5"/>
      <c r="K9" s="5"/>
      <c r="L9" s="5"/>
      <c r="M9" s="5"/>
      <c r="N9" s="5"/>
      <c r="O9" s="5"/>
      <c r="P9" s="5"/>
      <c r="Q9" s="4"/>
      <c r="R9" s="5"/>
      <c r="S9" s="5"/>
      <c r="T9" s="5"/>
      <c r="U9" s="5"/>
      <c r="V9" s="5"/>
      <c r="W9" s="5"/>
      <c r="X9" s="6"/>
      <c r="AI9" s="102"/>
      <c r="AJ9" s="102"/>
      <c r="AK9" s="102"/>
      <c r="AL9" s="5"/>
    </row>
    <row r="10" spans="2:38" ht="15.75" thickBot="1" x14ac:dyDescent="0.3">
      <c r="B10" s="123" t="s">
        <v>33</v>
      </c>
      <c r="C10" s="124"/>
      <c r="D10" s="124"/>
      <c r="E10" s="124"/>
      <c r="F10" s="122"/>
      <c r="H10" s="4"/>
      <c r="I10" s="5"/>
      <c r="J10" s="5"/>
      <c r="K10" s="5"/>
      <c r="L10" s="5"/>
      <c r="M10" s="5"/>
      <c r="N10" s="5"/>
      <c r="O10" s="5"/>
      <c r="P10" s="5"/>
      <c r="Q10" s="4"/>
      <c r="R10" s="5"/>
      <c r="S10" s="5"/>
      <c r="T10" s="5"/>
      <c r="U10" s="5"/>
      <c r="V10" s="5"/>
      <c r="W10" s="5"/>
      <c r="X10" s="6"/>
      <c r="AI10" s="102"/>
      <c r="AJ10" s="102"/>
      <c r="AK10" s="102"/>
      <c r="AL10" s="5"/>
    </row>
    <row r="11" spans="2:38" ht="15.75" thickBot="1" x14ac:dyDescent="0.3">
      <c r="B11" s="91"/>
      <c r="C11" s="92"/>
      <c r="D11" s="92"/>
      <c r="E11" s="94"/>
      <c r="F11" s="94"/>
      <c r="H11" s="4"/>
      <c r="I11" s="5"/>
      <c r="J11" s="5"/>
      <c r="K11" s="5"/>
      <c r="L11" s="5"/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6"/>
      <c r="AI11" s="102"/>
      <c r="AJ11" s="102"/>
      <c r="AK11" s="102"/>
      <c r="AL11" s="5"/>
    </row>
    <row r="12" spans="2:38" ht="15.75" thickBot="1" x14ac:dyDescent="0.3">
      <c r="B12" s="113" t="s">
        <v>28</v>
      </c>
      <c r="C12" s="120" t="s">
        <v>32</v>
      </c>
      <c r="D12" s="113" t="s">
        <v>18</v>
      </c>
      <c r="E12" s="113" t="s">
        <v>27</v>
      </c>
      <c r="F12" s="112" t="s">
        <v>26</v>
      </c>
      <c r="H12" s="4"/>
      <c r="I12" s="5"/>
      <c r="J12" s="5"/>
      <c r="K12" s="5"/>
      <c r="L12" s="5"/>
      <c r="M12" s="5"/>
      <c r="N12" s="5"/>
      <c r="O12" s="5"/>
      <c r="P12" s="5"/>
      <c r="Q12" s="4"/>
      <c r="R12" s="5"/>
      <c r="S12" s="5"/>
      <c r="T12" s="5"/>
      <c r="U12" s="5"/>
      <c r="V12" s="5"/>
      <c r="W12" s="5"/>
      <c r="X12" s="6"/>
      <c r="AI12" s="102"/>
      <c r="AJ12" s="102"/>
      <c r="AK12" s="102"/>
      <c r="AL12" s="5"/>
    </row>
    <row r="13" spans="2:38" x14ac:dyDescent="0.25">
      <c r="B13" s="52">
        <v>1</v>
      </c>
      <c r="C13" s="125">
        <f>M75</f>
        <v>198.99999999999955</v>
      </c>
      <c r="D13" s="111">
        <f>(E91-D91)+(F90-E90)+(G89-F89)+(H88-G88)+(I87-H87)+(J86-I86)+(K85-J85)+(L84-K84)+(M83-L83)+(N82-M82)</f>
        <v>2964.5466641647704</v>
      </c>
      <c r="E13" s="110">
        <v>1.2500000000000001E-2</v>
      </c>
      <c r="F13" s="45">
        <f>D13/((1+E13)^B13)</f>
        <v>2927.9473226318723</v>
      </c>
      <c r="H13" s="4"/>
      <c r="I13" s="5"/>
      <c r="J13" s="5"/>
      <c r="K13" s="5"/>
      <c r="L13" s="5"/>
      <c r="M13" s="5"/>
      <c r="N13" s="5"/>
      <c r="O13" s="5"/>
      <c r="P13" s="5"/>
      <c r="Q13" s="4"/>
      <c r="R13" s="5"/>
      <c r="S13" s="5"/>
      <c r="T13" s="5"/>
      <c r="U13" s="5"/>
      <c r="V13" s="5"/>
      <c r="W13" s="5"/>
      <c r="X13" s="6"/>
      <c r="AI13" s="102"/>
      <c r="AJ13" s="102"/>
      <c r="AK13" s="102"/>
      <c r="AL13" s="5"/>
    </row>
    <row r="14" spans="2:38" x14ac:dyDescent="0.25">
      <c r="B14" s="11">
        <v>2</v>
      </c>
      <c r="C14" s="125">
        <f>L75</f>
        <v>437.36460412508222</v>
      </c>
      <c r="D14" s="109">
        <f>(F91-E91)+(G90-F90)+(H89-G89)+(I88-H88)+(J87-I87)+(K86-J86)+(L85-K85)+(M84-L84)+(N83-M83)</f>
        <v>2291.6695093605704</v>
      </c>
      <c r="E14" s="108">
        <v>1.37E-2</v>
      </c>
      <c r="F14" s="26">
        <f>D14/((1+E14)^B14)</f>
        <v>2230.1449615074412</v>
      </c>
      <c r="H14" s="4"/>
      <c r="I14" s="5"/>
      <c r="J14" s="5"/>
      <c r="K14" s="5"/>
      <c r="L14" s="5"/>
      <c r="M14" s="5"/>
      <c r="N14" s="5"/>
      <c r="O14" s="5"/>
      <c r="P14" s="5"/>
      <c r="Q14" s="4"/>
      <c r="R14" s="5"/>
      <c r="S14" s="5"/>
      <c r="T14" s="5"/>
      <c r="U14" s="5"/>
      <c r="V14" s="5"/>
      <c r="W14" s="5"/>
      <c r="X14" s="6"/>
      <c r="AI14" s="5"/>
      <c r="AJ14" s="5"/>
      <c r="AK14" s="5"/>
      <c r="AL14" s="5"/>
    </row>
    <row r="15" spans="2:38" x14ac:dyDescent="0.25">
      <c r="B15" s="11">
        <v>3</v>
      </c>
      <c r="C15" s="125">
        <f>K75</f>
        <v>743.22134102379187</v>
      </c>
      <c r="D15" s="109">
        <f>(G91-F91)+(H90-G90)+(I89-H89)+(J88-I88)+(K87-J87)+(L86-K86)+(M85-L85)+(N84-M84)</f>
        <v>1684.6134191203955</v>
      </c>
      <c r="E15" s="108">
        <v>1.4999999999999999E-2</v>
      </c>
      <c r="F15" s="26">
        <f>D15/((1+E15)^B15)</f>
        <v>1611.0244405890064</v>
      </c>
      <c r="H15" s="4"/>
      <c r="I15" s="5"/>
      <c r="J15" s="5"/>
      <c r="K15" s="5"/>
      <c r="L15" s="5"/>
      <c r="M15" s="5"/>
      <c r="N15" s="5"/>
      <c r="O15" s="5"/>
      <c r="P15" s="5"/>
      <c r="Q15" s="4"/>
      <c r="R15" s="5"/>
      <c r="S15" s="5"/>
      <c r="T15" s="5"/>
      <c r="U15" s="5"/>
      <c r="V15" s="5"/>
      <c r="W15" s="5"/>
      <c r="X15" s="6"/>
      <c r="AI15" s="5"/>
      <c r="AJ15" s="5"/>
      <c r="AK15" s="5"/>
      <c r="AL15" s="5"/>
    </row>
    <row r="16" spans="2:38" x14ac:dyDescent="0.25">
      <c r="B16" s="11">
        <v>4</v>
      </c>
      <c r="C16" s="125">
        <f>J75</f>
        <v>931.66972477064155</v>
      </c>
      <c r="D16" s="109">
        <f>(H91-G91)+(I90-H90)+(J89-I89)+(K88-J88)+(L87-K87)+(M86-L86)+(N85-M85)</f>
        <v>1274.4327890615646</v>
      </c>
      <c r="E16" s="108">
        <v>2.2499999999999999E-2</v>
      </c>
      <c r="F16" s="26">
        <f>D16/((1+E16)^B16)</f>
        <v>1165.9063560437503</v>
      </c>
      <c r="H16" s="4"/>
      <c r="I16" s="5"/>
      <c r="J16" s="5"/>
      <c r="K16" s="5"/>
      <c r="L16" s="5"/>
      <c r="M16" s="5"/>
      <c r="N16" s="5"/>
      <c r="O16" s="5"/>
      <c r="P16" s="5"/>
      <c r="Q16" s="4"/>
      <c r="R16" s="5"/>
      <c r="S16" s="5"/>
      <c r="T16" s="5"/>
      <c r="U16" s="5"/>
      <c r="V16" s="5"/>
      <c r="W16" s="5"/>
      <c r="X16" s="6"/>
      <c r="AI16" s="5"/>
      <c r="AJ16" s="5"/>
      <c r="AK16" s="5"/>
      <c r="AL16" s="5"/>
    </row>
    <row r="17" spans="2:38" s="18" customFormat="1" x14ac:dyDescent="0.25">
      <c r="B17" s="11">
        <v>5</v>
      </c>
      <c r="C17" s="125">
        <f>I75</f>
        <v>1004.5583570557123</v>
      </c>
      <c r="D17" s="109">
        <f>(I91-H91)+(J90-I90)+(K89-J89)+(L88-K88)+(M87-L87)+(N86-M86)</f>
        <v>1047.1542769841981</v>
      </c>
      <c r="E17" s="108">
        <v>2.4900000000000002E-2</v>
      </c>
      <c r="F17" s="26">
        <f>D17/((1+E17)^B17)</f>
        <v>925.98340859699772</v>
      </c>
      <c r="H17" s="4"/>
      <c r="I17" s="5"/>
      <c r="J17" s="5"/>
      <c r="K17" s="5"/>
      <c r="L17" s="5"/>
      <c r="M17" s="5"/>
      <c r="N17" s="5"/>
      <c r="O17" s="5"/>
      <c r="P17" s="5"/>
      <c r="Q17" s="4"/>
      <c r="R17" s="5"/>
      <c r="S17" s="5"/>
      <c r="T17" s="5"/>
      <c r="U17" s="5"/>
      <c r="V17" s="5"/>
      <c r="W17" s="5"/>
      <c r="X17" s="6"/>
      <c r="AI17" s="5"/>
      <c r="AJ17" s="5"/>
      <c r="AK17" s="5"/>
      <c r="AL17" s="5"/>
    </row>
    <row r="18" spans="2:38" s="18" customFormat="1" x14ac:dyDescent="0.25">
      <c r="B18" s="11">
        <v>6</v>
      </c>
      <c r="C18" s="125">
        <f>H75</f>
        <v>1143.6041336019757</v>
      </c>
      <c r="D18" s="109">
        <f>(J91-I91)+(K90-J90)+(L89-K89)+(M88-L88)+(N87-M87)</f>
        <v>882.22876779897183</v>
      </c>
      <c r="E18" s="108">
        <v>3.15E-2</v>
      </c>
      <c r="F18" s="26">
        <f>D18/((1+E18)^B18)</f>
        <v>732.42948871794499</v>
      </c>
      <c r="H18" s="4"/>
      <c r="I18" s="5"/>
      <c r="J18" s="5"/>
      <c r="K18" s="5"/>
      <c r="L18" s="5"/>
      <c r="M18" s="5"/>
      <c r="N18" s="5"/>
      <c r="O18" s="5"/>
      <c r="P18" s="5"/>
      <c r="Q18" s="4"/>
      <c r="R18" s="5"/>
      <c r="S18" s="5"/>
      <c r="T18" s="5"/>
      <c r="U18" s="5"/>
      <c r="V18" s="5"/>
      <c r="W18" s="5"/>
      <c r="X18" s="6"/>
      <c r="AI18" s="5"/>
      <c r="AJ18" s="5"/>
      <c r="AK18" s="5"/>
    </row>
    <row r="19" spans="2:38" x14ac:dyDescent="0.25">
      <c r="B19" s="11">
        <v>7</v>
      </c>
      <c r="C19" s="125">
        <f>G75</f>
        <v>1386.1760381762265</v>
      </c>
      <c r="D19" s="109">
        <f>(K91-J91)+(L90-K90)+(M89-L89)+(N88-M88)</f>
        <v>674.49107750623421</v>
      </c>
      <c r="E19" s="108">
        <v>3.6699999999999997E-2</v>
      </c>
      <c r="F19" s="26">
        <f>D19/((1+E19)^B19)</f>
        <v>524.08836616553208</v>
      </c>
      <c r="H19" s="4"/>
      <c r="I19" s="5"/>
      <c r="J19" s="5"/>
      <c r="K19" s="5"/>
      <c r="L19" s="5"/>
      <c r="M19" s="5"/>
      <c r="N19" s="5"/>
      <c r="O19" s="5"/>
      <c r="P19" s="5"/>
      <c r="Q19" s="4"/>
      <c r="R19" s="5"/>
      <c r="S19" s="5"/>
      <c r="T19" s="5"/>
      <c r="U19" s="5"/>
      <c r="V19" s="5"/>
      <c r="W19" s="5"/>
      <c r="X19" s="6"/>
    </row>
    <row r="20" spans="2:38" x14ac:dyDescent="0.25">
      <c r="B20" s="11">
        <v>8</v>
      </c>
      <c r="C20" s="125">
        <f>F75</f>
        <v>2064.2915906797507</v>
      </c>
      <c r="D20" s="109">
        <f>(L91-K91)+(M90-L90)+(N89-M89)</f>
        <v>483.12009310007625</v>
      </c>
      <c r="E20" s="108">
        <v>3.9E-2</v>
      </c>
      <c r="F20" s="26">
        <f>D20/((1+E20)^B20)</f>
        <v>355.73837741005303</v>
      </c>
      <c r="H20" s="4"/>
      <c r="I20" s="5"/>
      <c r="J20" s="5"/>
      <c r="K20" s="5"/>
      <c r="L20" s="5"/>
      <c r="M20" s="5"/>
      <c r="N20" s="5"/>
      <c r="O20" s="5"/>
      <c r="P20" s="5"/>
      <c r="Q20" s="4"/>
      <c r="R20" s="5"/>
      <c r="S20" s="5"/>
      <c r="T20" s="5"/>
      <c r="U20" s="5"/>
      <c r="V20" s="5"/>
      <c r="W20" s="5"/>
      <c r="X20" s="6"/>
      <c r="AH20" s="5"/>
    </row>
    <row r="21" spans="2:38" x14ac:dyDescent="0.25">
      <c r="B21" s="11">
        <v>9</v>
      </c>
      <c r="C21" s="125">
        <f>E75</f>
        <v>2052.0770944669048</v>
      </c>
      <c r="D21" s="109">
        <f>(M91-L91)+(N90-M90)</f>
        <v>246.39473958237181</v>
      </c>
      <c r="E21" s="108">
        <v>3.95E-2</v>
      </c>
      <c r="F21" s="26">
        <f>D21/((1+E21)^B21)</f>
        <v>173.86452908411371</v>
      </c>
      <c r="H21" s="4"/>
      <c r="I21" s="5"/>
      <c r="J21" s="5"/>
      <c r="K21" s="5"/>
      <c r="L21" s="5"/>
      <c r="M21" s="5"/>
      <c r="N21" s="5"/>
      <c r="O21" s="5"/>
      <c r="P21" s="5"/>
      <c r="Q21" s="4"/>
      <c r="R21" s="5"/>
      <c r="S21" s="5"/>
      <c r="T21" s="5"/>
      <c r="U21" s="5"/>
      <c r="V21" s="5"/>
      <c r="W21" s="5"/>
      <c r="X21" s="6"/>
      <c r="AH21" s="5"/>
    </row>
    <row r="22" spans="2:38" s="18" customFormat="1" ht="15.75" thickBot="1" x14ac:dyDescent="0.3">
      <c r="B22" s="15">
        <v>10</v>
      </c>
      <c r="C22" s="126">
        <f>D75</f>
        <v>1702.7147270831479</v>
      </c>
      <c r="D22" s="103">
        <f>(N91-M91)</f>
        <v>116.02627430408006</v>
      </c>
      <c r="E22" s="107">
        <v>4.0500000000000001E-2</v>
      </c>
      <c r="F22" s="28">
        <f>D22/((1+E22)^B22)</f>
        <v>78.007345830116918</v>
      </c>
      <c r="H22" s="91"/>
      <c r="I22" s="92"/>
      <c r="J22" s="92"/>
      <c r="K22" s="92"/>
      <c r="L22" s="92"/>
      <c r="M22" s="92"/>
      <c r="N22" s="92"/>
      <c r="O22" s="92"/>
      <c r="P22" s="92"/>
      <c r="Q22" s="91"/>
      <c r="R22" s="92"/>
      <c r="S22" s="92"/>
      <c r="T22" s="92"/>
      <c r="U22" s="92"/>
      <c r="V22" s="92"/>
      <c r="W22" s="92"/>
      <c r="X22" s="94"/>
      <c r="AH22" s="5"/>
    </row>
    <row r="23" spans="2:38" s="18" customFormat="1" ht="15.75" thickBot="1" x14ac:dyDescent="0.3">
      <c r="B23" s="106" t="s">
        <v>18</v>
      </c>
      <c r="C23" s="105">
        <f>SUM(D13:D22)</f>
        <v>11664.677610983235</v>
      </c>
      <c r="D23" s="121"/>
      <c r="E23" s="104"/>
      <c r="F23" s="103">
        <f>SUM(F13:F22)</f>
        <v>10725.134596576829</v>
      </c>
      <c r="AH23" s="5"/>
    </row>
    <row r="24" spans="2:38" s="18" customFormat="1" ht="15.75" thickBot="1" x14ac:dyDescent="0.3">
      <c r="AH24" s="5"/>
    </row>
    <row r="25" spans="2:38" ht="15.75" thickBot="1" x14ac:dyDescent="0.3">
      <c r="B25" s="1" t="s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</row>
    <row r="26" spans="2:38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2:38" ht="15.75" thickBot="1" x14ac:dyDescent="0.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2:38" ht="16.5" thickBot="1" x14ac:dyDescent="0.3">
      <c r="B28" s="4"/>
      <c r="C28" s="19" t="s">
        <v>1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5"/>
      <c r="P28" s="6"/>
    </row>
    <row r="29" spans="2:38" ht="15.75" thickBot="1" x14ac:dyDescent="0.3">
      <c r="B29" s="4"/>
      <c r="C29" s="7" t="s">
        <v>2</v>
      </c>
      <c r="D29" s="8">
        <v>0</v>
      </c>
      <c r="E29" s="9">
        <v>1</v>
      </c>
      <c r="F29" s="9">
        <v>2</v>
      </c>
      <c r="G29" s="9">
        <v>3</v>
      </c>
      <c r="H29" s="9">
        <v>4</v>
      </c>
      <c r="I29" s="9">
        <v>5</v>
      </c>
      <c r="J29" s="9">
        <v>6</v>
      </c>
      <c r="K29" s="9">
        <v>7</v>
      </c>
      <c r="L29" s="9">
        <v>8</v>
      </c>
      <c r="M29" s="9">
        <v>9</v>
      </c>
      <c r="N29" s="10" t="s">
        <v>3</v>
      </c>
      <c r="O29" s="5"/>
      <c r="P29" s="6"/>
    </row>
    <row r="30" spans="2:38" x14ac:dyDescent="0.25">
      <c r="B30" s="4"/>
      <c r="C30" s="11">
        <v>0</v>
      </c>
      <c r="D30" s="12">
        <v>242</v>
      </c>
      <c r="E30" s="12">
        <v>775</v>
      </c>
      <c r="F30" s="12">
        <v>1217</v>
      </c>
      <c r="G30" s="12">
        <v>1584</v>
      </c>
      <c r="H30" s="12">
        <v>1996</v>
      </c>
      <c r="I30" s="12">
        <v>2459</v>
      </c>
      <c r="J30" s="12">
        <v>2616</v>
      </c>
      <c r="K30" s="12">
        <v>2774</v>
      </c>
      <c r="L30" s="12">
        <v>3006</v>
      </c>
      <c r="M30" s="12">
        <v>3121</v>
      </c>
      <c r="N30" s="13">
        <v>3320</v>
      </c>
      <c r="O30" s="5"/>
      <c r="P30" s="6"/>
    </row>
    <row r="31" spans="2:38" x14ac:dyDescent="0.25">
      <c r="B31" s="4"/>
      <c r="C31" s="11">
        <v>1</v>
      </c>
      <c r="D31" s="12">
        <v>238</v>
      </c>
      <c r="E31" s="12">
        <v>852</v>
      </c>
      <c r="F31" s="12">
        <v>1522</v>
      </c>
      <c r="G31" s="12">
        <v>2395</v>
      </c>
      <c r="H31" s="12">
        <v>2762</v>
      </c>
      <c r="I31" s="12">
        <v>3051</v>
      </c>
      <c r="J31" s="12">
        <v>3507</v>
      </c>
      <c r="K31" s="12">
        <v>3780</v>
      </c>
      <c r="L31" s="12">
        <v>4187</v>
      </c>
      <c r="M31" s="12" t="s">
        <v>4</v>
      </c>
      <c r="N31" s="14" t="s">
        <v>4</v>
      </c>
      <c r="O31" s="5"/>
      <c r="P31" s="6"/>
    </row>
    <row r="32" spans="2:38" x14ac:dyDescent="0.25">
      <c r="B32" s="4"/>
      <c r="C32" s="11">
        <v>2</v>
      </c>
      <c r="D32" s="12">
        <v>196</v>
      </c>
      <c r="E32" s="12">
        <v>891</v>
      </c>
      <c r="F32" s="12">
        <v>1556</v>
      </c>
      <c r="G32" s="12">
        <v>2310</v>
      </c>
      <c r="H32" s="12">
        <v>2898</v>
      </c>
      <c r="I32" s="12">
        <v>3061</v>
      </c>
      <c r="J32" s="12">
        <v>3493</v>
      </c>
      <c r="K32" s="12">
        <v>3776</v>
      </c>
      <c r="L32" s="12" t="s">
        <v>4</v>
      </c>
      <c r="M32" s="12" t="s">
        <v>4</v>
      </c>
      <c r="N32" s="14" t="s">
        <v>4</v>
      </c>
      <c r="O32" s="5"/>
      <c r="P32" s="6"/>
    </row>
    <row r="33" spans="2:34" x14ac:dyDescent="0.25">
      <c r="B33" s="4"/>
      <c r="C33" s="11">
        <v>3</v>
      </c>
      <c r="D33" s="12">
        <v>210</v>
      </c>
      <c r="E33" s="12">
        <v>978</v>
      </c>
      <c r="F33" s="12">
        <v>1540</v>
      </c>
      <c r="G33" s="12">
        <v>2683</v>
      </c>
      <c r="H33" s="12">
        <v>2930</v>
      </c>
      <c r="I33" s="12">
        <v>3245</v>
      </c>
      <c r="J33" s="12">
        <v>3462</v>
      </c>
      <c r="K33" s="12" t="s">
        <v>4</v>
      </c>
      <c r="L33" s="12" t="s">
        <v>4</v>
      </c>
      <c r="M33" s="12" t="s">
        <v>4</v>
      </c>
      <c r="N33" s="14" t="s">
        <v>4</v>
      </c>
      <c r="O33" s="5"/>
      <c r="P33" s="6"/>
    </row>
    <row r="34" spans="2:34" x14ac:dyDescent="0.25">
      <c r="B34" s="4"/>
      <c r="C34" s="11">
        <v>4</v>
      </c>
      <c r="D34" s="12">
        <v>300</v>
      </c>
      <c r="E34" s="12">
        <v>783</v>
      </c>
      <c r="F34" s="12">
        <v>1493</v>
      </c>
      <c r="G34" s="12">
        <v>2069</v>
      </c>
      <c r="H34" s="12">
        <v>2474</v>
      </c>
      <c r="I34" s="12">
        <v>2869</v>
      </c>
      <c r="J34" s="12" t="s">
        <v>4</v>
      </c>
      <c r="K34" s="12" t="s">
        <v>4</v>
      </c>
      <c r="L34" s="12" t="s">
        <v>4</v>
      </c>
      <c r="M34" s="12" t="s">
        <v>4</v>
      </c>
      <c r="N34" s="14" t="s">
        <v>4</v>
      </c>
      <c r="O34" s="5"/>
      <c r="P34" s="6"/>
    </row>
    <row r="35" spans="2:34" x14ac:dyDescent="0.25">
      <c r="B35" s="4"/>
      <c r="C35" s="11">
        <v>5</v>
      </c>
      <c r="D35" s="12">
        <v>268</v>
      </c>
      <c r="E35" s="12">
        <v>919</v>
      </c>
      <c r="F35" s="12">
        <v>1530</v>
      </c>
      <c r="G35" s="12">
        <v>2132</v>
      </c>
      <c r="H35" s="12">
        <v>2684</v>
      </c>
      <c r="I35" s="12" t="s">
        <v>4</v>
      </c>
      <c r="J35" s="12" t="s">
        <v>4</v>
      </c>
      <c r="K35" s="12" t="s">
        <v>4</v>
      </c>
      <c r="L35" s="12" t="s">
        <v>4</v>
      </c>
      <c r="M35" s="12" t="s">
        <v>4</v>
      </c>
      <c r="N35" s="14" t="s">
        <v>4</v>
      </c>
      <c r="O35" s="5"/>
      <c r="P35" s="6"/>
    </row>
    <row r="36" spans="2:34" s="18" customFormat="1" x14ac:dyDescent="0.25">
      <c r="B36" s="4"/>
      <c r="C36" s="11">
        <v>6</v>
      </c>
      <c r="D36" s="12">
        <v>298</v>
      </c>
      <c r="E36" s="12">
        <v>888</v>
      </c>
      <c r="F36" s="12">
        <v>1698</v>
      </c>
      <c r="G36" s="12">
        <v>2487</v>
      </c>
      <c r="H36" s="12" t="s">
        <v>4</v>
      </c>
      <c r="I36" s="12" t="s">
        <v>4</v>
      </c>
      <c r="J36" s="12" t="s">
        <v>4</v>
      </c>
      <c r="K36" s="12" t="s">
        <v>4</v>
      </c>
      <c r="L36" s="12" t="s">
        <v>4</v>
      </c>
      <c r="M36" s="12" t="s">
        <v>4</v>
      </c>
      <c r="N36" s="14" t="s">
        <v>4</v>
      </c>
      <c r="O36" s="5"/>
      <c r="P36" s="6"/>
    </row>
    <row r="37" spans="2:34" s="18" customFormat="1" x14ac:dyDescent="0.25">
      <c r="B37" s="4"/>
      <c r="C37" s="11">
        <v>7</v>
      </c>
      <c r="D37" s="12">
        <v>243</v>
      </c>
      <c r="E37" s="12">
        <v>980</v>
      </c>
      <c r="F37" s="12">
        <v>2010</v>
      </c>
      <c r="G37" s="12" t="s">
        <v>4</v>
      </c>
      <c r="H37" s="12" t="s">
        <v>4</v>
      </c>
      <c r="I37" s="12" t="s">
        <v>4</v>
      </c>
      <c r="J37" s="12" t="s">
        <v>4</v>
      </c>
      <c r="K37" s="12" t="s">
        <v>4</v>
      </c>
      <c r="L37" s="12" t="s">
        <v>4</v>
      </c>
      <c r="M37" s="12" t="s">
        <v>4</v>
      </c>
      <c r="N37" s="14" t="s">
        <v>4</v>
      </c>
      <c r="O37" s="5"/>
      <c r="P37" s="6"/>
    </row>
    <row r="38" spans="2:34" x14ac:dyDescent="0.25">
      <c r="B38" s="4"/>
      <c r="C38" s="11">
        <v>8</v>
      </c>
      <c r="D38" s="12">
        <v>255</v>
      </c>
      <c r="E38" s="12">
        <v>940</v>
      </c>
      <c r="F38" s="12" t="s">
        <v>4</v>
      </c>
      <c r="G38" s="12" t="s">
        <v>4</v>
      </c>
      <c r="H38" s="12" t="s">
        <v>4</v>
      </c>
      <c r="I38" s="12" t="s">
        <v>4</v>
      </c>
      <c r="J38" s="12" t="s">
        <v>4</v>
      </c>
      <c r="K38" s="12" t="s">
        <v>4</v>
      </c>
      <c r="L38" s="12" t="s">
        <v>4</v>
      </c>
      <c r="M38" s="12" t="s">
        <v>4</v>
      </c>
      <c r="N38" s="14" t="s">
        <v>4</v>
      </c>
      <c r="O38" s="5"/>
      <c r="P38" s="6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84"/>
    </row>
    <row r="39" spans="2:34" ht="15.75" thickBot="1" x14ac:dyDescent="0.3">
      <c r="B39" s="4"/>
      <c r="C39" s="15">
        <v>9</v>
      </c>
      <c r="D39" s="16">
        <v>233</v>
      </c>
      <c r="E39" s="16" t="s">
        <v>4</v>
      </c>
      <c r="F39" s="16" t="s">
        <v>4</v>
      </c>
      <c r="G39" s="16" t="s">
        <v>4</v>
      </c>
      <c r="H39" s="16" t="s">
        <v>4</v>
      </c>
      <c r="I39" s="16" t="s">
        <v>4</v>
      </c>
      <c r="J39" s="16" t="s">
        <v>4</v>
      </c>
      <c r="K39" s="16" t="s">
        <v>4</v>
      </c>
      <c r="L39" s="16" t="s">
        <v>4</v>
      </c>
      <c r="M39" s="16" t="s">
        <v>4</v>
      </c>
      <c r="N39" s="17" t="s">
        <v>4</v>
      </c>
      <c r="O39" s="5"/>
      <c r="P39" s="6"/>
    </row>
    <row r="40" spans="2:34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</row>
    <row r="41" spans="2:34" ht="15.75" thickBot="1" x14ac:dyDescent="0.3">
      <c r="B41" s="4"/>
      <c r="L41" s="18"/>
      <c r="M41" s="18"/>
      <c r="N41" s="18"/>
      <c r="O41" s="18"/>
      <c r="P41" s="6"/>
    </row>
    <row r="42" spans="2:34" ht="16.5" thickBot="1" x14ac:dyDescent="0.3">
      <c r="B42" s="4"/>
      <c r="C42" s="19" t="s">
        <v>5</v>
      </c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18"/>
      <c r="O42" s="18"/>
      <c r="P42" s="6"/>
    </row>
    <row r="43" spans="2:34" s="18" customFormat="1" ht="15.75" thickBot="1" x14ac:dyDescent="0.3">
      <c r="B43" s="4"/>
      <c r="C43" s="22" t="s">
        <v>2</v>
      </c>
      <c r="D43" s="9" t="s">
        <v>6</v>
      </c>
      <c r="E43" s="23" t="s">
        <v>7</v>
      </c>
      <c r="F43" s="23" t="s">
        <v>8</v>
      </c>
      <c r="G43" s="23" t="s">
        <v>9</v>
      </c>
      <c r="H43" s="23" t="s">
        <v>10</v>
      </c>
      <c r="I43" s="23" t="s">
        <v>11</v>
      </c>
      <c r="J43" s="23" t="s">
        <v>12</v>
      </c>
      <c r="K43" s="23" t="s">
        <v>13</v>
      </c>
      <c r="L43" s="23" t="s">
        <v>14</v>
      </c>
      <c r="M43" s="24" t="s">
        <v>15</v>
      </c>
      <c r="P43" s="6"/>
      <c r="W43" s="5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5"/>
    </row>
    <row r="44" spans="2:34" s="18" customFormat="1" x14ac:dyDescent="0.25">
      <c r="B44" s="4"/>
      <c r="C44" s="11">
        <v>0</v>
      </c>
      <c r="D44" s="25">
        <f>E30/D30</f>
        <v>3.2024793388429753</v>
      </c>
      <c r="E44" s="25">
        <f>F30/E30</f>
        <v>1.5703225806451613</v>
      </c>
      <c r="F44" s="25">
        <f>G30/F30</f>
        <v>1.3015612161051766</v>
      </c>
      <c r="G44" s="25">
        <f>H30/G30</f>
        <v>1.2601010101010102</v>
      </c>
      <c r="H44" s="25">
        <f>I30/H30</f>
        <v>1.2319639278557115</v>
      </c>
      <c r="I44" s="25">
        <f>J30/I30</f>
        <v>1.0638470923139487</v>
      </c>
      <c r="J44" s="25">
        <f>K30/J30</f>
        <v>1.0603975535168195</v>
      </c>
      <c r="K44" s="25">
        <f>L30/K30</f>
        <v>1.083633741888969</v>
      </c>
      <c r="L44" s="26">
        <f>M30/L30</f>
        <v>1.0382568196939455</v>
      </c>
      <c r="M44" s="26">
        <f>N30/M30</f>
        <v>1.0637616148670297</v>
      </c>
      <c r="P44" s="6"/>
      <c r="W44" s="5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5"/>
    </row>
    <row r="45" spans="2:34" s="18" customFormat="1" x14ac:dyDescent="0.25">
      <c r="B45" s="4"/>
      <c r="C45" s="11">
        <v>1</v>
      </c>
      <c r="D45" s="25">
        <f>E31/D31</f>
        <v>3.5798319327731094</v>
      </c>
      <c r="E45" s="25">
        <f>F31/E31</f>
        <v>1.7863849765258215</v>
      </c>
      <c r="F45" s="25">
        <f>G31/F31</f>
        <v>1.5735873850197108</v>
      </c>
      <c r="G45" s="25">
        <f>H31/G31</f>
        <v>1.1532359081419625</v>
      </c>
      <c r="H45" s="25">
        <f>I31/H31</f>
        <v>1.1046343229543809</v>
      </c>
      <c r="I45" s="25">
        <f>J31/I31</f>
        <v>1.1494591937069814</v>
      </c>
      <c r="J45" s="25">
        <f>K31/J31</f>
        <v>1.0778443113772456</v>
      </c>
      <c r="K45" s="25">
        <f>L31/K31</f>
        <v>1.1076719576719576</v>
      </c>
      <c r="L45" s="26" t="s">
        <v>4</v>
      </c>
      <c r="M45" s="6"/>
      <c r="P45" s="6"/>
    </row>
    <row r="46" spans="2:34" s="18" customFormat="1" x14ac:dyDescent="0.25">
      <c r="B46" s="4"/>
      <c r="C46" s="11">
        <v>2</v>
      </c>
      <c r="D46" s="25">
        <f>E32/D32</f>
        <v>4.545918367346939</v>
      </c>
      <c r="E46" s="25">
        <f>F32/E32</f>
        <v>1.7463524130190797</v>
      </c>
      <c r="F46" s="25">
        <f>G32/F32</f>
        <v>1.4845758354755785</v>
      </c>
      <c r="G46" s="25">
        <f>H32/G32</f>
        <v>1.2545454545454546</v>
      </c>
      <c r="H46" s="25">
        <f>I32/H32</f>
        <v>1.0562456866804693</v>
      </c>
      <c r="I46" s="25">
        <f>J32/I32</f>
        <v>1.1411303495589677</v>
      </c>
      <c r="J46" s="25">
        <f>K32/J32</f>
        <v>1.081019181219582</v>
      </c>
      <c r="K46" s="25" t="s">
        <v>4</v>
      </c>
      <c r="L46" s="26" t="s">
        <v>4</v>
      </c>
      <c r="M46" s="6"/>
      <c r="P46" s="6"/>
    </row>
    <row r="47" spans="2:34" s="18" customFormat="1" x14ac:dyDescent="0.25">
      <c r="B47" s="4"/>
      <c r="C47" s="11">
        <v>3</v>
      </c>
      <c r="D47" s="25">
        <f>E33/D33</f>
        <v>4.6571428571428575</v>
      </c>
      <c r="E47" s="25">
        <f>F33/E33</f>
        <v>1.574642126789366</v>
      </c>
      <c r="F47" s="25">
        <f>G33/F33</f>
        <v>1.7422077922077923</v>
      </c>
      <c r="G47" s="25">
        <f>H33/G33</f>
        <v>1.0920611256056654</v>
      </c>
      <c r="H47" s="25">
        <f>I33/H33</f>
        <v>1.1075085324232081</v>
      </c>
      <c r="I47" s="25">
        <f>J33/I33</f>
        <v>1.0668721109399075</v>
      </c>
      <c r="J47" s="25" t="s">
        <v>4</v>
      </c>
      <c r="K47" s="25" t="s">
        <v>4</v>
      </c>
      <c r="L47" s="26" t="s">
        <v>4</v>
      </c>
      <c r="M47" s="6"/>
      <c r="P47" s="6"/>
      <c r="AH47" s="101"/>
    </row>
    <row r="48" spans="2:34" s="18" customFormat="1" x14ac:dyDescent="0.25">
      <c r="B48" s="4"/>
      <c r="C48" s="11">
        <v>4</v>
      </c>
      <c r="D48" s="25">
        <f>E34/D34</f>
        <v>2.61</v>
      </c>
      <c r="E48" s="25">
        <f>F34/E34</f>
        <v>1.9067688378033205</v>
      </c>
      <c r="F48" s="25">
        <f>G34/F34</f>
        <v>1.3858004018754186</v>
      </c>
      <c r="G48" s="25">
        <f>H34/G34</f>
        <v>1.195746737554374</v>
      </c>
      <c r="H48" s="25">
        <f>I34/H34</f>
        <v>1.1596604688763137</v>
      </c>
      <c r="I48" s="25" t="s">
        <v>4</v>
      </c>
      <c r="J48" s="25" t="s">
        <v>4</v>
      </c>
      <c r="K48" s="25" t="s">
        <v>4</v>
      </c>
      <c r="L48" s="26" t="s">
        <v>4</v>
      </c>
      <c r="M48" s="6"/>
      <c r="P48" s="6"/>
      <c r="AH48" s="100"/>
    </row>
    <row r="49" spans="2:30" s="18" customFormat="1" x14ac:dyDescent="0.25">
      <c r="B49" s="4"/>
      <c r="C49" s="11">
        <v>5</v>
      </c>
      <c r="D49" s="25">
        <f>E35/D35</f>
        <v>3.4291044776119404</v>
      </c>
      <c r="E49" s="25">
        <f>F35/E35</f>
        <v>1.6648531011969532</v>
      </c>
      <c r="F49" s="25">
        <f>G35/F35</f>
        <v>1.3934640522875816</v>
      </c>
      <c r="G49" s="25">
        <f>H35/G35</f>
        <v>1.2589118198874296</v>
      </c>
      <c r="H49" s="25" t="s">
        <v>4</v>
      </c>
      <c r="I49" s="25" t="s">
        <v>4</v>
      </c>
      <c r="J49" s="25" t="s">
        <v>4</v>
      </c>
      <c r="K49" s="25" t="s">
        <v>4</v>
      </c>
      <c r="L49" s="26" t="s">
        <v>4</v>
      </c>
      <c r="M49" s="6"/>
      <c r="P49" s="6"/>
    </row>
    <row r="50" spans="2:30" s="18" customFormat="1" x14ac:dyDescent="0.25">
      <c r="B50" s="4"/>
      <c r="C50" s="11">
        <v>6</v>
      </c>
      <c r="D50" s="25">
        <f>E36/D36</f>
        <v>2.9798657718120807</v>
      </c>
      <c r="E50" s="25">
        <f>F36/E36</f>
        <v>1.9121621621621621</v>
      </c>
      <c r="F50" s="25">
        <f>G36/F36</f>
        <v>1.4646643109540636</v>
      </c>
      <c r="G50" s="25" t="s">
        <v>4</v>
      </c>
      <c r="H50" s="25" t="s">
        <v>4</v>
      </c>
      <c r="I50" s="25" t="s">
        <v>4</v>
      </c>
      <c r="J50" s="25" t="s">
        <v>4</v>
      </c>
      <c r="K50" s="25" t="s">
        <v>4</v>
      </c>
      <c r="L50" s="26" t="s">
        <v>4</v>
      </c>
      <c r="M50" s="6"/>
      <c r="P50" s="6"/>
    </row>
    <row r="51" spans="2:30" x14ac:dyDescent="0.25">
      <c r="B51" s="4"/>
      <c r="C51" s="11">
        <v>7</v>
      </c>
      <c r="D51" s="25">
        <f>E37/D37</f>
        <v>4.0329218106995883</v>
      </c>
      <c r="E51" s="25">
        <f>F37/E37</f>
        <v>2.0510204081632653</v>
      </c>
      <c r="F51" s="25" t="s">
        <v>4</v>
      </c>
      <c r="G51" s="25" t="s">
        <v>4</v>
      </c>
      <c r="H51" s="25" t="s">
        <v>4</v>
      </c>
      <c r="I51" s="25" t="s">
        <v>4</v>
      </c>
      <c r="J51" s="25" t="s">
        <v>4</v>
      </c>
      <c r="K51" s="25" t="s">
        <v>4</v>
      </c>
      <c r="L51" s="26" t="s">
        <v>4</v>
      </c>
      <c r="M51" s="6"/>
      <c r="N51" s="18"/>
      <c r="O51" s="18"/>
      <c r="P51" s="6"/>
    </row>
    <row r="52" spans="2:30" ht="15.75" thickBot="1" x14ac:dyDescent="0.3">
      <c r="B52" s="4"/>
      <c r="C52" s="15">
        <v>8</v>
      </c>
      <c r="D52" s="27">
        <f>E38/D38</f>
        <v>3.6862745098039214</v>
      </c>
      <c r="E52" s="27" t="s">
        <v>4</v>
      </c>
      <c r="F52" s="27" t="s">
        <v>4</v>
      </c>
      <c r="G52" s="27" t="s">
        <v>4</v>
      </c>
      <c r="H52" s="27" t="s">
        <v>4</v>
      </c>
      <c r="I52" s="27" t="s">
        <v>4</v>
      </c>
      <c r="J52" s="27" t="s">
        <v>4</v>
      </c>
      <c r="K52" s="27" t="s">
        <v>4</v>
      </c>
      <c r="L52" s="28" t="s">
        <v>4</v>
      </c>
      <c r="M52" s="29"/>
      <c r="N52" s="18"/>
      <c r="P52" s="6"/>
    </row>
    <row r="53" spans="2:30" ht="15.75" thickBot="1" x14ac:dyDescent="0.3">
      <c r="B53" s="4"/>
      <c r="N53" s="18"/>
      <c r="O53" s="5"/>
      <c r="P53" s="6"/>
    </row>
    <row r="54" spans="2:30" ht="15.75" thickBot="1" x14ac:dyDescent="0.3">
      <c r="B54" s="4"/>
      <c r="C54" s="30" t="s">
        <v>2</v>
      </c>
      <c r="D54" s="133" t="str">
        <f>D43</f>
        <v>0/1</v>
      </c>
      <c r="E54" s="134" t="str">
        <f>E43</f>
        <v>1/2</v>
      </c>
      <c r="F54" s="134" t="str">
        <f>F43</f>
        <v>2/3</v>
      </c>
      <c r="G54" s="134" t="str">
        <f>G43</f>
        <v>3/4</v>
      </c>
      <c r="H54" s="134" t="str">
        <f>H43</f>
        <v>4/5</v>
      </c>
      <c r="I54" s="134" t="str">
        <f>I43</f>
        <v>5/6</v>
      </c>
      <c r="J54" s="134" t="str">
        <f>J43</f>
        <v>6/7</v>
      </c>
      <c r="K54" s="134" t="str">
        <f>K43</f>
        <v>7/8</v>
      </c>
      <c r="L54" s="134" t="str">
        <f>L43</f>
        <v>8/9</v>
      </c>
      <c r="M54" s="135" t="str">
        <f>M43</f>
        <v>9/Inf</v>
      </c>
      <c r="N54" s="33"/>
      <c r="O54" s="5"/>
      <c r="P54" s="6"/>
    </row>
    <row r="55" spans="2:30" x14ac:dyDescent="0.25">
      <c r="B55" s="4"/>
      <c r="C55" s="132" t="s">
        <v>36</v>
      </c>
      <c r="D55" s="137">
        <f>MIN(D44:D52)</f>
        <v>2.61</v>
      </c>
      <c r="E55" s="138">
        <f t="shared" ref="E55:M55" si="0">MIN(E44:E52)</f>
        <v>1.5703225806451613</v>
      </c>
      <c r="F55" s="138">
        <f t="shared" si="0"/>
        <v>1.3015612161051766</v>
      </c>
      <c r="G55" s="138">
        <f t="shared" si="0"/>
        <v>1.0920611256056654</v>
      </c>
      <c r="H55" s="138">
        <f t="shared" si="0"/>
        <v>1.0562456866804693</v>
      </c>
      <c r="I55" s="138">
        <f t="shared" si="0"/>
        <v>1.0638470923139487</v>
      </c>
      <c r="J55" s="138">
        <f t="shared" si="0"/>
        <v>1.0603975535168195</v>
      </c>
      <c r="K55" s="138">
        <f t="shared" si="0"/>
        <v>1.083633741888969</v>
      </c>
      <c r="L55" s="138">
        <f t="shared" si="0"/>
        <v>1.0382568196939455</v>
      </c>
      <c r="M55" s="139">
        <f t="shared" si="0"/>
        <v>1.0637616148670297</v>
      </c>
      <c r="N55" s="34"/>
      <c r="O55" s="5"/>
      <c r="P55" s="6"/>
    </row>
    <row r="56" spans="2:30" ht="15.75" thickBot="1" x14ac:dyDescent="0.3">
      <c r="B56" s="4"/>
      <c r="C56" s="136" t="s">
        <v>16</v>
      </c>
      <c r="D56" s="128">
        <f>PRODUCT(D55:M55)</f>
        <v>8.3077885282538535</v>
      </c>
      <c r="E56" s="35">
        <f>PRODUCT(E55:M55)</f>
        <v>3.1830607387945795</v>
      </c>
      <c r="F56" s="35">
        <f>PRODUCT(F55:M55)</f>
        <v>2.0270107416317167</v>
      </c>
      <c r="G56" s="35">
        <f>PRODUCT(G55:M55)</f>
        <v>1.5573687326804289</v>
      </c>
      <c r="H56" s="35">
        <f>PRODUCT(H55:M55)</f>
        <v>1.4260820169903039</v>
      </c>
      <c r="I56" s="35">
        <f>PRODUCT(I55:M55)</f>
        <v>1.3501423342822281</v>
      </c>
      <c r="J56" s="35">
        <f>PRODUCT(J55:M55)</f>
        <v>1.2691131498470947</v>
      </c>
      <c r="K56" s="35">
        <f>PRODUCT(K55:M55)</f>
        <v>1.1968276856524873</v>
      </c>
      <c r="L56" s="35">
        <f>PRODUCT(L55:M55)</f>
        <v>1.1044577511643379</v>
      </c>
      <c r="M56" s="36">
        <f>M55</f>
        <v>1.0637616148670297</v>
      </c>
      <c r="N56" s="5"/>
      <c r="O56" s="5"/>
      <c r="P56" s="6"/>
    </row>
    <row r="57" spans="2:30" ht="15.75" thickBot="1" x14ac:dyDescent="0.3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</row>
    <row r="58" spans="2:30" ht="16.5" thickBot="1" x14ac:dyDescent="0.3">
      <c r="B58" s="4"/>
      <c r="C58" s="19" t="s">
        <v>17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5"/>
      <c r="P58" s="6"/>
    </row>
    <row r="59" spans="2:30" ht="15.75" thickBot="1" x14ac:dyDescent="0.3">
      <c r="B59" s="4"/>
      <c r="C59" s="37" t="s">
        <v>2</v>
      </c>
      <c r="D59" s="38">
        <v>0</v>
      </c>
      <c r="E59" s="39">
        <v>1</v>
      </c>
      <c r="F59" s="39">
        <v>2</v>
      </c>
      <c r="G59" s="39">
        <v>3</v>
      </c>
      <c r="H59" s="39">
        <v>4</v>
      </c>
      <c r="I59" s="39">
        <v>5</v>
      </c>
      <c r="J59" s="39">
        <v>6</v>
      </c>
      <c r="K59" s="39">
        <v>7</v>
      </c>
      <c r="L59" s="39">
        <v>8</v>
      </c>
      <c r="M59" s="40">
        <v>9</v>
      </c>
      <c r="N59" s="41" t="s">
        <v>3</v>
      </c>
      <c r="O59" s="5"/>
      <c r="P59" s="6"/>
    </row>
    <row r="60" spans="2:30" x14ac:dyDescent="0.25">
      <c r="B60" s="4"/>
      <c r="C60" s="42">
        <v>0</v>
      </c>
      <c r="D60" s="43">
        <f>D30*D56</f>
        <v>2010.4848238374325</v>
      </c>
      <c r="E60" s="44">
        <f>E30*E56</f>
        <v>2466.872072565799</v>
      </c>
      <c r="F60" s="44">
        <f>F30*F56</f>
        <v>2466.872072565799</v>
      </c>
      <c r="G60" s="44">
        <f>G30*G56</f>
        <v>2466.8720725657995</v>
      </c>
      <c r="H60" s="44">
        <f>H30*H56</f>
        <v>2846.4597059126468</v>
      </c>
      <c r="I60" s="44">
        <f>I30*I56</f>
        <v>3319.9999999999986</v>
      </c>
      <c r="J60" s="44">
        <f>J30*J56</f>
        <v>3319.9999999999995</v>
      </c>
      <c r="K60" s="44">
        <f>K30*K56</f>
        <v>3320</v>
      </c>
      <c r="L60" s="44">
        <f>L30*L56</f>
        <v>3319.9999999999995</v>
      </c>
      <c r="M60" s="45">
        <f>M30*M56</f>
        <v>3319.9999999999995</v>
      </c>
      <c r="N60" s="46">
        <f>M60</f>
        <v>3319.9999999999995</v>
      </c>
      <c r="O60" s="5"/>
      <c r="P60" s="6"/>
    </row>
    <row r="61" spans="2:30" x14ac:dyDescent="0.25">
      <c r="B61" s="4"/>
      <c r="C61" s="42">
        <v>1</v>
      </c>
      <c r="D61" s="47">
        <f>D31*D56</f>
        <v>1977.253669724417</v>
      </c>
      <c r="E61" s="25">
        <f>E31*E56</f>
        <v>2711.9677494529819</v>
      </c>
      <c r="F61" s="25">
        <f>F31*F56</f>
        <v>3085.1103487634728</v>
      </c>
      <c r="G61" s="25">
        <f>G31*G56</f>
        <v>3729.8981147696272</v>
      </c>
      <c r="H61" s="25">
        <f>H31*H56</f>
        <v>3938.8385309272194</v>
      </c>
      <c r="I61" s="25">
        <f>I31*I56</f>
        <v>4119.2842618950781</v>
      </c>
      <c r="J61" s="25">
        <f>J31*J56</f>
        <v>4450.779816513761</v>
      </c>
      <c r="K61" s="25">
        <f>K31*K56</f>
        <v>4524.0086517664022</v>
      </c>
      <c r="L61" s="25">
        <f>L31*L56</f>
        <v>4624.3646041250822</v>
      </c>
      <c r="M61" s="26" t="s">
        <v>4</v>
      </c>
      <c r="N61" s="46">
        <f>L61</f>
        <v>4624.3646041250822</v>
      </c>
      <c r="O61" s="5"/>
      <c r="P61" s="6"/>
    </row>
    <row r="62" spans="2:30" s="18" customFormat="1" x14ac:dyDescent="0.25">
      <c r="B62" s="4"/>
      <c r="C62" s="42">
        <v>2</v>
      </c>
      <c r="D62" s="47">
        <f>D32*D56</f>
        <v>1628.3265515377552</v>
      </c>
      <c r="E62" s="25">
        <f>E32*E56</f>
        <v>2836.1071182659703</v>
      </c>
      <c r="F62" s="25">
        <f>F32*F56</f>
        <v>3154.0287139789511</v>
      </c>
      <c r="G62" s="25">
        <f>G32*G56</f>
        <v>3597.5217724917907</v>
      </c>
      <c r="H62" s="25">
        <f>H32*H56</f>
        <v>4132.7856852379009</v>
      </c>
      <c r="I62" s="25">
        <f>I32*I56</f>
        <v>4132.7856852379</v>
      </c>
      <c r="J62" s="25">
        <f>J32*J56</f>
        <v>4433.012232415902</v>
      </c>
      <c r="K62" s="25">
        <f>K32*K56</f>
        <v>4519.2213410237919</v>
      </c>
      <c r="L62" s="25" t="s">
        <v>4</v>
      </c>
      <c r="M62" s="26" t="s">
        <v>4</v>
      </c>
      <c r="N62" s="46">
        <f>K62</f>
        <v>4519.2213410237919</v>
      </c>
      <c r="O62" s="5"/>
      <c r="P62" s="6"/>
    </row>
    <row r="63" spans="2:30" s="18" customFormat="1" x14ac:dyDescent="0.25">
      <c r="B63" s="4"/>
      <c r="C63" s="42">
        <v>3</v>
      </c>
      <c r="D63" s="47">
        <f>D33*D56</f>
        <v>1744.6355909333092</v>
      </c>
      <c r="E63" s="25">
        <f>E33*E56</f>
        <v>3113.0334025410989</v>
      </c>
      <c r="F63" s="25">
        <f>F33*F56</f>
        <v>3121.5965421128435</v>
      </c>
      <c r="G63" s="25">
        <f>G33*G56</f>
        <v>4178.4203097815907</v>
      </c>
      <c r="H63" s="25">
        <f>H33*H56</f>
        <v>4178.4203097815907</v>
      </c>
      <c r="I63" s="25">
        <f>I33*I56</f>
        <v>4381.2118747458298</v>
      </c>
      <c r="J63" s="25">
        <f>J33*J56</f>
        <v>4393.6697247706416</v>
      </c>
      <c r="K63" s="25" t="s">
        <v>4</v>
      </c>
      <c r="L63" s="25" t="s">
        <v>4</v>
      </c>
      <c r="M63" s="26" t="s">
        <v>4</v>
      </c>
      <c r="N63" s="46">
        <f>J63</f>
        <v>4393.6697247706416</v>
      </c>
      <c r="O63" s="5"/>
      <c r="P63" s="6"/>
      <c r="AD63" s="99"/>
    </row>
    <row r="64" spans="2:30" x14ac:dyDescent="0.25">
      <c r="B64" s="4"/>
      <c r="C64" s="42">
        <v>4</v>
      </c>
      <c r="D64" s="47">
        <f>D34*D56</f>
        <v>2492.3365584761559</v>
      </c>
      <c r="E64" s="25">
        <f>E34*E56</f>
        <v>2492.3365584761559</v>
      </c>
      <c r="F64" s="25">
        <f>F34*F56</f>
        <v>3026.3270372561528</v>
      </c>
      <c r="G64" s="25">
        <f>G34*G56</f>
        <v>3222.1959079158073</v>
      </c>
      <c r="H64" s="25">
        <f>H34*H56</f>
        <v>3528.1269100340119</v>
      </c>
      <c r="I64" s="25">
        <f>I34*I56</f>
        <v>3873.5583570557123</v>
      </c>
      <c r="J64" s="25" t="s">
        <v>4</v>
      </c>
      <c r="K64" s="25" t="s">
        <v>4</v>
      </c>
      <c r="L64" s="25" t="s">
        <v>4</v>
      </c>
      <c r="M64" s="26" t="s">
        <v>4</v>
      </c>
      <c r="N64" s="46">
        <f>I64</f>
        <v>3873.5583570557123</v>
      </c>
      <c r="O64" s="5"/>
      <c r="P64" s="6"/>
      <c r="Z64"/>
      <c r="AD64" s="97"/>
    </row>
    <row r="65" spans="2:37" s="18" customFormat="1" x14ac:dyDescent="0.25">
      <c r="B65" s="4"/>
      <c r="C65" s="42">
        <v>5</v>
      </c>
      <c r="D65" s="47">
        <f>D35*D56</f>
        <v>2226.4873255720327</v>
      </c>
      <c r="E65" s="25">
        <f>E35*E56</f>
        <v>2925.2328189522186</v>
      </c>
      <c r="F65" s="25">
        <f>F35*F56</f>
        <v>3101.3264346965266</v>
      </c>
      <c r="G65" s="25">
        <f>G35*G56</f>
        <v>3320.3101380746743</v>
      </c>
      <c r="H65" s="25">
        <f>H35*H56</f>
        <v>3827.6041336019757</v>
      </c>
      <c r="I65" s="25" t="s">
        <v>4</v>
      </c>
      <c r="J65" s="25" t="s">
        <v>4</v>
      </c>
      <c r="K65" s="25" t="s">
        <v>4</v>
      </c>
      <c r="L65" s="25" t="s">
        <v>4</v>
      </c>
      <c r="M65" s="26" t="s">
        <v>4</v>
      </c>
      <c r="N65" s="46">
        <f>H65</f>
        <v>3827.6041336019757</v>
      </c>
      <c r="O65" s="5"/>
      <c r="P65" s="6"/>
      <c r="AD65" s="97"/>
    </row>
    <row r="66" spans="2:37" x14ac:dyDescent="0.25">
      <c r="B66" s="4"/>
      <c r="C66" s="42">
        <v>6</v>
      </c>
      <c r="D66" s="47">
        <f>D36*D56</f>
        <v>2475.7209814196485</v>
      </c>
      <c r="E66" s="25">
        <f>E36*E56</f>
        <v>2826.5579360495867</v>
      </c>
      <c r="F66" s="25">
        <f>F36*F56</f>
        <v>3441.864239290655</v>
      </c>
      <c r="G66" s="25">
        <f>G36*G56</f>
        <v>3873.1760381762265</v>
      </c>
      <c r="H66" s="25" t="s">
        <v>4</v>
      </c>
      <c r="I66" s="25" t="s">
        <v>4</v>
      </c>
      <c r="J66" s="25" t="s">
        <v>4</v>
      </c>
      <c r="K66" s="25" t="s">
        <v>4</v>
      </c>
      <c r="L66" s="25" t="s">
        <v>4</v>
      </c>
      <c r="M66" s="26" t="s">
        <v>4</v>
      </c>
      <c r="N66" s="46">
        <f>G66</f>
        <v>3873.1760381762265</v>
      </c>
      <c r="O66" s="5"/>
      <c r="P66" s="6"/>
      <c r="Z66"/>
      <c r="AD66" s="97"/>
      <c r="AI66" s="98"/>
      <c r="AJ66" s="98"/>
      <c r="AK66" s="98"/>
    </row>
    <row r="67" spans="2:37" x14ac:dyDescent="0.25">
      <c r="B67" s="4"/>
      <c r="C67" s="42">
        <v>7</v>
      </c>
      <c r="D67" s="47">
        <f>D37*D56</f>
        <v>2018.7926123656864</v>
      </c>
      <c r="E67" s="25">
        <f>E37*E56</f>
        <v>3119.3995240186878</v>
      </c>
      <c r="F67" s="25">
        <f>F37*F56</f>
        <v>4074.2915906797507</v>
      </c>
      <c r="G67" s="25" t="s">
        <v>4</v>
      </c>
      <c r="H67" s="25" t="s">
        <v>4</v>
      </c>
      <c r="I67" s="25" t="s">
        <v>4</v>
      </c>
      <c r="J67" s="25" t="s">
        <v>4</v>
      </c>
      <c r="K67" s="25" t="s">
        <v>4</v>
      </c>
      <c r="L67" s="25" t="s">
        <v>4</v>
      </c>
      <c r="M67" s="26" t="s">
        <v>4</v>
      </c>
      <c r="N67" s="46">
        <f>F67</f>
        <v>4074.2915906797507</v>
      </c>
      <c r="O67" s="5"/>
      <c r="P67" s="6"/>
      <c r="Z67"/>
      <c r="AD67" s="97"/>
    </row>
    <row r="68" spans="2:37" x14ac:dyDescent="0.25">
      <c r="B68" s="4"/>
      <c r="C68" s="42">
        <v>8</v>
      </c>
      <c r="D68" s="47">
        <f>D38*D56</f>
        <v>2118.4860747047328</v>
      </c>
      <c r="E68" s="25">
        <f>E38*E56</f>
        <v>2992.0770944669048</v>
      </c>
      <c r="F68" s="25" t="s">
        <v>4</v>
      </c>
      <c r="G68" s="25" t="s">
        <v>4</v>
      </c>
      <c r="H68" s="25" t="s">
        <v>4</v>
      </c>
      <c r="I68" s="25" t="s">
        <v>4</v>
      </c>
      <c r="J68" s="25" t="s">
        <v>4</v>
      </c>
      <c r="K68" s="25" t="s">
        <v>4</v>
      </c>
      <c r="L68" s="25" t="s">
        <v>4</v>
      </c>
      <c r="M68" s="26" t="s">
        <v>4</v>
      </c>
      <c r="N68" s="46">
        <f>E68</f>
        <v>2992.0770944669048</v>
      </c>
      <c r="O68" s="5"/>
      <c r="P68" s="6"/>
      <c r="Z68"/>
      <c r="AD68" s="97"/>
    </row>
    <row r="69" spans="2:37" ht="15.75" thickBot="1" x14ac:dyDescent="0.3">
      <c r="B69" s="4"/>
      <c r="C69" s="48">
        <v>9</v>
      </c>
      <c r="D69" s="49">
        <f>D39*D56</f>
        <v>1935.7147270831479</v>
      </c>
      <c r="E69" s="27" t="s">
        <v>4</v>
      </c>
      <c r="F69" s="27" t="s">
        <v>4</v>
      </c>
      <c r="G69" s="27" t="s">
        <v>4</v>
      </c>
      <c r="H69" s="27" t="s">
        <v>4</v>
      </c>
      <c r="I69" s="27" t="s">
        <v>4</v>
      </c>
      <c r="J69" s="27" t="s">
        <v>4</v>
      </c>
      <c r="K69" s="27" t="s">
        <v>4</v>
      </c>
      <c r="L69" s="27" t="s">
        <v>4</v>
      </c>
      <c r="M69" s="28" t="s">
        <v>4</v>
      </c>
      <c r="N69" s="50">
        <f>D69</f>
        <v>1935.7147270831479</v>
      </c>
      <c r="O69" s="5"/>
      <c r="P69" s="6"/>
      <c r="Z69"/>
      <c r="AD69" s="97"/>
    </row>
    <row r="70" spans="2:37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Z70"/>
      <c r="AD70" s="97"/>
    </row>
    <row r="71" spans="2:37" ht="15.75" thickBot="1" x14ac:dyDescent="0.3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18"/>
      <c r="P71" s="6"/>
      <c r="Z71"/>
      <c r="AD71" s="97"/>
    </row>
    <row r="72" spans="2:37" ht="15.75" thickBot="1" x14ac:dyDescent="0.3">
      <c r="B72" s="4"/>
      <c r="C72" s="30" t="s">
        <v>2</v>
      </c>
      <c r="D72" s="31">
        <v>0</v>
      </c>
      <c r="E72" s="31">
        <v>1</v>
      </c>
      <c r="F72" s="31">
        <v>2</v>
      </c>
      <c r="G72" s="31">
        <v>3</v>
      </c>
      <c r="H72" s="31">
        <v>4</v>
      </c>
      <c r="I72" s="31">
        <v>5</v>
      </c>
      <c r="J72" s="31">
        <v>6</v>
      </c>
      <c r="K72" s="31">
        <v>7</v>
      </c>
      <c r="L72" s="31">
        <v>8</v>
      </c>
      <c r="M72" s="31">
        <v>9</v>
      </c>
      <c r="N72" s="51" t="s">
        <v>18</v>
      </c>
      <c r="O72" s="18"/>
      <c r="P72" s="6"/>
      <c r="Z72"/>
      <c r="AD72" s="96" t="s">
        <v>25</v>
      </c>
    </row>
    <row r="73" spans="2:37" ht="15.75" thickBot="1" x14ac:dyDescent="0.3">
      <c r="B73" s="4"/>
      <c r="C73" s="52" t="s">
        <v>19</v>
      </c>
      <c r="D73" s="53">
        <f>D69</f>
        <v>1935.7147270831479</v>
      </c>
      <c r="E73" s="54">
        <f>E68</f>
        <v>2992.0770944669048</v>
      </c>
      <c r="F73" s="54">
        <f>F67</f>
        <v>4074.2915906797507</v>
      </c>
      <c r="G73" s="54">
        <f>G66</f>
        <v>3873.1760381762265</v>
      </c>
      <c r="H73" s="54">
        <f>H65</f>
        <v>3827.6041336019757</v>
      </c>
      <c r="I73" s="54">
        <f>I64</f>
        <v>3873.5583570557123</v>
      </c>
      <c r="J73" s="54">
        <f>J63</f>
        <v>4393.6697247706416</v>
      </c>
      <c r="K73" s="54">
        <f>K62</f>
        <v>4519.2213410237919</v>
      </c>
      <c r="L73" s="54">
        <f>L61</f>
        <v>4624.3646041250822</v>
      </c>
      <c r="M73" s="55">
        <f>M60</f>
        <v>3319.9999999999995</v>
      </c>
      <c r="N73" s="56">
        <f>SUM(D73:M73)</f>
        <v>37433.677610983235</v>
      </c>
      <c r="O73" s="18"/>
      <c r="P73" s="6"/>
      <c r="Z73"/>
      <c r="AD73" s="96" t="b">
        <f>C23=N75</f>
        <v>1</v>
      </c>
    </row>
    <row r="74" spans="2:37" ht="15.75" thickBot="1" x14ac:dyDescent="0.3">
      <c r="B74" s="4"/>
      <c r="C74" s="15" t="s">
        <v>24</v>
      </c>
      <c r="D74" s="57">
        <f>D39</f>
        <v>233</v>
      </c>
      <c r="E74" s="58">
        <f>E38</f>
        <v>940</v>
      </c>
      <c r="F74" s="58">
        <f>F37</f>
        <v>2010</v>
      </c>
      <c r="G74" s="58">
        <f>G36</f>
        <v>2487</v>
      </c>
      <c r="H74" s="58">
        <f>H35</f>
        <v>2684</v>
      </c>
      <c r="I74" s="58">
        <f>I34</f>
        <v>2869</v>
      </c>
      <c r="J74" s="58">
        <f>J33</f>
        <v>3462</v>
      </c>
      <c r="K74" s="58">
        <f>K32</f>
        <v>3776</v>
      </c>
      <c r="L74" s="58">
        <f>L31</f>
        <v>4187</v>
      </c>
      <c r="M74" s="59">
        <f>M30</f>
        <v>3121</v>
      </c>
      <c r="N74" s="60">
        <f>SUM(D74:M74)</f>
        <v>25769</v>
      </c>
      <c r="O74" s="18"/>
      <c r="P74" s="6"/>
    </row>
    <row r="75" spans="2:37" ht="15.75" thickBot="1" x14ac:dyDescent="0.3">
      <c r="B75" s="4"/>
      <c r="C75" s="120" t="s">
        <v>32</v>
      </c>
      <c r="D75" s="61">
        <f>D73-D74</f>
        <v>1702.7147270831479</v>
      </c>
      <c r="E75" s="62">
        <f>E73-E74</f>
        <v>2052.0770944669048</v>
      </c>
      <c r="F75" s="62">
        <f>F73-F74</f>
        <v>2064.2915906797507</v>
      </c>
      <c r="G75" s="62">
        <f>G73-G74</f>
        <v>1386.1760381762265</v>
      </c>
      <c r="H75" s="62">
        <f>H73-H74</f>
        <v>1143.6041336019757</v>
      </c>
      <c r="I75" s="62">
        <f>I73-I74</f>
        <v>1004.5583570557123</v>
      </c>
      <c r="J75" s="62">
        <f>J73-J74</f>
        <v>931.66972477064155</v>
      </c>
      <c r="K75" s="62">
        <f>K73-K74</f>
        <v>743.22134102379187</v>
      </c>
      <c r="L75" s="62">
        <f>L73-L74</f>
        <v>437.36460412508222</v>
      </c>
      <c r="M75" s="63">
        <f>M73-M74</f>
        <v>198.99999999999955</v>
      </c>
      <c r="N75" s="64">
        <f>N73-N74</f>
        <v>11664.677610983235</v>
      </c>
      <c r="O75" s="65"/>
      <c r="P75" s="6"/>
    </row>
    <row r="76" spans="2:37" ht="15.75" thickBot="1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2:37" s="18" customFormat="1" ht="15.75" thickBot="1" x14ac:dyDescent="0.3">
      <c r="B77" s="4"/>
      <c r="C77" s="30" t="s">
        <v>2</v>
      </c>
      <c r="D77" s="31">
        <v>0</v>
      </c>
      <c r="E77" s="31">
        <v>1</v>
      </c>
      <c r="F77" s="31">
        <v>2</v>
      </c>
      <c r="G77" s="31">
        <v>3</v>
      </c>
      <c r="H77" s="31">
        <v>4</v>
      </c>
      <c r="I77" s="31">
        <v>5</v>
      </c>
      <c r="J77" s="31">
        <v>6</v>
      </c>
      <c r="K77" s="31">
        <v>7</v>
      </c>
      <c r="L77" s="31">
        <v>8</v>
      </c>
      <c r="M77" s="32">
        <v>9</v>
      </c>
      <c r="N77" s="5"/>
      <c r="O77" s="5"/>
      <c r="P77" s="6"/>
    </row>
    <row r="78" spans="2:37" s="18" customFormat="1" ht="15.75" thickBot="1" x14ac:dyDescent="0.3">
      <c r="B78" s="4"/>
      <c r="C78" s="66" t="s">
        <v>20</v>
      </c>
      <c r="D78" s="67">
        <f>D74/D73</f>
        <v>0.12036897624429324</v>
      </c>
      <c r="E78" s="67">
        <f>E74/E73</f>
        <v>0.31416302799760537</v>
      </c>
      <c r="F78" s="67">
        <f>F74/F73</f>
        <v>0.49333729686849775</v>
      </c>
      <c r="G78" s="67">
        <f>G74/G73</f>
        <v>0.64210869206220245</v>
      </c>
      <c r="H78" s="67">
        <f>H74/H73</f>
        <v>0.70122194101463042</v>
      </c>
      <c r="I78" s="67">
        <f>I74/I73</f>
        <v>0.74066265060240988</v>
      </c>
      <c r="J78" s="67">
        <f>J74/J73</f>
        <v>0.78795180722891578</v>
      </c>
      <c r="K78" s="67">
        <f>K74/K73</f>
        <v>0.83554216867469888</v>
      </c>
      <c r="L78" s="67">
        <f>L74/L73</f>
        <v>0.90542168674698809</v>
      </c>
      <c r="M78" s="68">
        <f>M74/M73</f>
        <v>0.94006024096385554</v>
      </c>
      <c r="N78"/>
      <c r="O78" s="5"/>
      <c r="P78" s="6"/>
    </row>
    <row r="79" spans="2:37" ht="15.75" thickBot="1" x14ac:dyDescent="0.3">
      <c r="B79" s="4"/>
      <c r="L79" s="18"/>
      <c r="M79" s="18"/>
      <c r="N79" s="18"/>
      <c r="O79" s="5"/>
      <c r="P79" s="6"/>
    </row>
    <row r="80" spans="2:37" ht="16.5" thickBot="1" x14ac:dyDescent="0.3">
      <c r="B80" s="4"/>
      <c r="C80" s="19" t="s">
        <v>21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1"/>
      <c r="O80" s="5"/>
      <c r="P80" s="6"/>
    </row>
    <row r="81" spans="2:16" ht="15.75" thickBot="1" x14ac:dyDescent="0.3">
      <c r="B81" s="4"/>
      <c r="C81" s="69" t="s">
        <v>2</v>
      </c>
      <c r="D81" s="39">
        <v>0</v>
      </c>
      <c r="E81" s="39">
        <v>1</v>
      </c>
      <c r="F81" s="39">
        <v>2</v>
      </c>
      <c r="G81" s="39">
        <v>3</v>
      </c>
      <c r="H81" s="39">
        <v>4</v>
      </c>
      <c r="I81" s="39">
        <v>5</v>
      </c>
      <c r="J81" s="39">
        <v>6</v>
      </c>
      <c r="K81" s="39">
        <v>7</v>
      </c>
      <c r="L81" s="39">
        <v>8</v>
      </c>
      <c r="M81" s="40">
        <v>9</v>
      </c>
      <c r="N81" s="41" t="s">
        <v>3</v>
      </c>
      <c r="O81" s="5"/>
      <c r="P81" s="6"/>
    </row>
    <row r="82" spans="2:16" x14ac:dyDescent="0.25">
      <c r="B82" s="4"/>
      <c r="C82" s="70">
        <v>0</v>
      </c>
      <c r="D82" s="71">
        <v>242</v>
      </c>
      <c r="E82" s="72">
        <v>775</v>
      </c>
      <c r="F82" s="72">
        <v>1217</v>
      </c>
      <c r="G82" s="72">
        <v>1584</v>
      </c>
      <c r="H82" s="72">
        <v>1996</v>
      </c>
      <c r="I82" s="72">
        <v>2459</v>
      </c>
      <c r="J82" s="72">
        <v>2616</v>
      </c>
      <c r="K82" s="72">
        <v>2774</v>
      </c>
      <c r="L82" s="72">
        <v>3006</v>
      </c>
      <c r="M82" s="73">
        <v>3121</v>
      </c>
      <c r="N82" s="74">
        <f>N60</f>
        <v>3319.9999999999995</v>
      </c>
      <c r="O82" s="5"/>
      <c r="P82" s="6"/>
    </row>
    <row r="83" spans="2:16" x14ac:dyDescent="0.25">
      <c r="B83" s="4"/>
      <c r="C83" s="70">
        <v>1</v>
      </c>
      <c r="D83" s="75">
        <v>238</v>
      </c>
      <c r="E83" s="76">
        <v>852</v>
      </c>
      <c r="F83" s="76">
        <v>1522</v>
      </c>
      <c r="G83" s="76">
        <v>2395</v>
      </c>
      <c r="H83" s="76">
        <v>2762</v>
      </c>
      <c r="I83" s="76">
        <v>3051</v>
      </c>
      <c r="J83" s="76">
        <v>3507</v>
      </c>
      <c r="K83" s="76">
        <v>3780</v>
      </c>
      <c r="L83" s="76">
        <v>4187</v>
      </c>
      <c r="M83" s="77">
        <f>$N$83*M78</f>
        <v>4347.1813040585494</v>
      </c>
      <c r="N83" s="74">
        <f>N61</f>
        <v>4624.3646041250822</v>
      </c>
      <c r="O83" s="5"/>
      <c r="P83" s="6"/>
    </row>
    <row r="84" spans="2:16" x14ac:dyDescent="0.25">
      <c r="B84" s="4"/>
      <c r="C84" s="70">
        <v>2</v>
      </c>
      <c r="D84" s="75">
        <v>196</v>
      </c>
      <c r="E84" s="76">
        <v>891</v>
      </c>
      <c r="F84" s="76">
        <v>1556</v>
      </c>
      <c r="G84" s="76">
        <v>2310</v>
      </c>
      <c r="H84" s="76">
        <v>2898</v>
      </c>
      <c r="I84" s="76">
        <v>3061</v>
      </c>
      <c r="J84" s="76">
        <v>3493</v>
      </c>
      <c r="K84" s="76">
        <v>3776</v>
      </c>
      <c r="L84" s="78">
        <f>$N$84*L78</f>
        <v>4091.8010093727471</v>
      </c>
      <c r="M84" s="78">
        <f>$N$84*M78</f>
        <v>4248.3403028118246</v>
      </c>
      <c r="N84" s="74">
        <f>N62</f>
        <v>4519.2213410237919</v>
      </c>
      <c r="O84" s="5"/>
      <c r="P84" s="6"/>
    </row>
    <row r="85" spans="2:16" x14ac:dyDescent="0.25">
      <c r="B85" s="4"/>
      <c r="C85" s="70">
        <v>3</v>
      </c>
      <c r="D85" s="75">
        <v>210</v>
      </c>
      <c r="E85" s="76">
        <v>978</v>
      </c>
      <c r="F85" s="76">
        <v>1540</v>
      </c>
      <c r="G85" s="76">
        <v>2683</v>
      </c>
      <c r="H85" s="76">
        <v>2930</v>
      </c>
      <c r="I85" s="76">
        <v>3245</v>
      </c>
      <c r="J85" s="76">
        <v>3462</v>
      </c>
      <c r="K85" s="78">
        <f>$N$85*K78</f>
        <v>3671.0963302752293</v>
      </c>
      <c r="L85" s="78">
        <f>$N$85*L78</f>
        <v>3978.1238532110092</v>
      </c>
      <c r="M85" s="78">
        <f>$N$85*M78</f>
        <v>4130.3142201834862</v>
      </c>
      <c r="N85" s="74">
        <f>N63</f>
        <v>4393.6697247706416</v>
      </c>
      <c r="O85" s="5"/>
      <c r="P85" s="6"/>
    </row>
    <row r="86" spans="2:16" x14ac:dyDescent="0.25">
      <c r="B86" s="4"/>
      <c r="C86" s="70">
        <v>4</v>
      </c>
      <c r="D86" s="75">
        <v>300</v>
      </c>
      <c r="E86" s="76">
        <v>783</v>
      </c>
      <c r="F86" s="76">
        <v>1493</v>
      </c>
      <c r="G86" s="76">
        <v>2069</v>
      </c>
      <c r="H86" s="76">
        <v>2474</v>
      </c>
      <c r="I86" s="76">
        <v>2869</v>
      </c>
      <c r="J86" s="78">
        <f>$N$86*J78</f>
        <v>3052.1773078487186</v>
      </c>
      <c r="K86" s="78">
        <f>$N$86*K78</f>
        <v>3236.5213501423336</v>
      </c>
      <c r="L86" s="78">
        <f>$N$86*L78</f>
        <v>3507.2037413582752</v>
      </c>
      <c r="M86" s="78">
        <f>$N$86*M78</f>
        <v>3641.3782025213495</v>
      </c>
      <c r="N86" s="74">
        <f>N64</f>
        <v>3873.5583570557123</v>
      </c>
      <c r="O86" s="5"/>
      <c r="P86" s="6"/>
    </row>
    <row r="87" spans="2:16" x14ac:dyDescent="0.25">
      <c r="B87" s="4"/>
      <c r="C87" s="70">
        <v>5</v>
      </c>
      <c r="D87" s="75">
        <v>268</v>
      </c>
      <c r="E87" s="76">
        <v>919</v>
      </c>
      <c r="F87" s="76">
        <v>1530</v>
      </c>
      <c r="G87" s="76">
        <v>2132</v>
      </c>
      <c r="H87" s="76">
        <v>2684</v>
      </c>
      <c r="I87" s="78">
        <f>$N$87*I78</f>
        <v>2834.9634230503798</v>
      </c>
      <c r="J87" s="78">
        <f>$N$87*J78</f>
        <v>3015.967594428545</v>
      </c>
      <c r="K87" s="78">
        <f>$N$87*K78</f>
        <v>3198.1246586180368</v>
      </c>
      <c r="L87" s="78">
        <f>$N$87*L78</f>
        <v>3465.5957908456448</v>
      </c>
      <c r="M87" s="78">
        <f>$N$87*M78</f>
        <v>3598.1784641481227</v>
      </c>
      <c r="N87" s="74">
        <f>N65</f>
        <v>3827.6041336019757</v>
      </c>
      <c r="O87" s="5"/>
      <c r="P87" s="6"/>
    </row>
    <row r="88" spans="2:16" s="18" customFormat="1" x14ac:dyDescent="0.25">
      <c r="B88" s="4"/>
      <c r="C88" s="70">
        <v>6</v>
      </c>
      <c r="D88" s="75">
        <v>298</v>
      </c>
      <c r="E88" s="76">
        <v>888</v>
      </c>
      <c r="F88" s="76">
        <v>1698</v>
      </c>
      <c r="G88" s="76">
        <v>2487</v>
      </c>
      <c r="H88" s="78">
        <f>$N$88*H78</f>
        <v>2715.9560193812899</v>
      </c>
      <c r="I88" s="78">
        <f>$N$88*I78</f>
        <v>2868.7168306853446</v>
      </c>
      <c r="J88" s="78">
        <f>$N$88*J78</f>
        <v>3051.8760589966896</v>
      </c>
      <c r="K88" s="78">
        <f>$N$88*K78</f>
        <v>3236.2019065966424</v>
      </c>
      <c r="L88" s="78">
        <f>$N$88*L78</f>
        <v>3506.8575815535355</v>
      </c>
      <c r="M88" s="78">
        <f>$N$88*M78</f>
        <v>3641.018799743375</v>
      </c>
      <c r="N88" s="74">
        <f>N66</f>
        <v>3873.1760381762265</v>
      </c>
      <c r="O88" s="5"/>
      <c r="P88" s="6"/>
    </row>
    <row r="89" spans="2:16" s="18" customFormat="1" x14ac:dyDescent="0.25">
      <c r="B89" s="4"/>
      <c r="C89" s="70">
        <v>7</v>
      </c>
      <c r="D89" s="75">
        <v>243</v>
      </c>
      <c r="E89" s="76">
        <v>980</v>
      </c>
      <c r="F89" s="76">
        <v>2010</v>
      </c>
      <c r="G89" s="78">
        <f>$N$89*G78</f>
        <v>2616.1380443714052</v>
      </c>
      <c r="H89" s="78">
        <f>$N$89*H78</f>
        <v>2856.9826574760409</v>
      </c>
      <c r="I89" s="78">
        <f>$N$89*I78</f>
        <v>3017.675608879973</v>
      </c>
      <c r="J89" s="78">
        <f>$N$89*J78</f>
        <v>3210.3454220536837</v>
      </c>
      <c r="K89" s="78">
        <f>$N$89*K78</f>
        <v>3404.2424314896475</v>
      </c>
      <c r="L89" s="78">
        <f>$N$89*L78</f>
        <v>3688.9519643323292</v>
      </c>
      <c r="M89" s="78">
        <f>$N$89*M78</f>
        <v>3830.0795344914168</v>
      </c>
      <c r="N89" s="74">
        <f>N67</f>
        <v>4074.2915906797507</v>
      </c>
      <c r="O89" s="5"/>
      <c r="P89" s="6"/>
    </row>
    <row r="90" spans="2:16" s="18" customFormat="1" x14ac:dyDescent="0.25">
      <c r="B90" s="4"/>
      <c r="C90" s="70">
        <v>8</v>
      </c>
      <c r="D90" s="75">
        <v>255</v>
      </c>
      <c r="E90" s="76">
        <v>940</v>
      </c>
      <c r="F90" s="78">
        <f>$N$90*F78</f>
        <v>1476.1032258064515</v>
      </c>
      <c r="G90" s="78">
        <f>$N$90*G78</f>
        <v>1921.2387096774191</v>
      </c>
      <c r="H90" s="78">
        <f>$N$90*H78</f>
        <v>2098.1101078474985</v>
      </c>
      <c r="I90" s="78">
        <f>$N$90*I78</f>
        <v>2216.1197515946146</v>
      </c>
      <c r="J90" s="78">
        <f>$N$90*J78</f>
        <v>2357.612553953441</v>
      </c>
      <c r="K90" s="78">
        <f>$N$90*K78</f>
        <v>2500.0065843527696</v>
      </c>
      <c r="L90" s="78">
        <f>$N$90*L78</f>
        <v>2709.0914897492521</v>
      </c>
      <c r="M90" s="78">
        <f>$N$90*M78</f>
        <v>2812.7327144069914</v>
      </c>
      <c r="N90" s="74">
        <f>N68</f>
        <v>2992.0770944669048</v>
      </c>
      <c r="O90" s="5"/>
      <c r="P90" s="6"/>
    </row>
    <row r="91" spans="2:16" s="18" customFormat="1" ht="15.75" thickBot="1" x14ac:dyDescent="0.3">
      <c r="B91" s="4"/>
      <c r="C91" s="79">
        <v>9</v>
      </c>
      <c r="D91" s="80">
        <v>233</v>
      </c>
      <c r="E91" s="81">
        <f>$N$91*E78</f>
        <v>608.13</v>
      </c>
      <c r="F91" s="81">
        <f>$N$91*F78</f>
        <v>954.96027096774208</v>
      </c>
      <c r="G91" s="81">
        <f>$N$91*G78</f>
        <v>1242.9392516129033</v>
      </c>
      <c r="H91" s="81">
        <f>$N$91*H78</f>
        <v>1357.3656381758506</v>
      </c>
      <c r="I91" s="81">
        <f>$N$91*I78</f>
        <v>1433.7116005715247</v>
      </c>
      <c r="J91" s="81">
        <f>$N$91*J78</f>
        <v>1525.2499174847937</v>
      </c>
      <c r="K91" s="81">
        <f>$N$91*K78</f>
        <v>1617.3712810026063</v>
      </c>
      <c r="L91" s="81">
        <f>$N$91*L78</f>
        <v>1752.6380932566094</v>
      </c>
      <c r="M91" s="81">
        <f>$N$91*M78</f>
        <v>1819.6884527790678</v>
      </c>
      <c r="N91" s="82">
        <f>N69</f>
        <v>1935.7147270831479</v>
      </c>
      <c r="O91" s="5"/>
      <c r="P91" s="6"/>
    </row>
    <row r="92" spans="2:16" s="18" customFormat="1" x14ac:dyDescent="0.25">
      <c r="B92" s="4"/>
      <c r="C92" s="5"/>
      <c r="D92" s="83"/>
      <c r="E92" s="83"/>
      <c r="F92" s="83"/>
      <c r="G92" s="83"/>
      <c r="H92" s="83"/>
      <c r="I92" s="83"/>
      <c r="J92" s="83"/>
      <c r="K92" s="83"/>
      <c r="L92" s="84"/>
      <c r="M92" s="85"/>
      <c r="N92" s="85"/>
      <c r="O92" s="5"/>
      <c r="P92" s="6"/>
    </row>
    <row r="93" spans="2:16" s="18" customFormat="1" x14ac:dyDescent="0.25">
      <c r="B93" s="4"/>
      <c r="C93" s="5"/>
      <c r="D93" s="86"/>
      <c r="E93" s="86"/>
      <c r="F93" s="86"/>
      <c r="G93" s="86"/>
      <c r="H93" s="87"/>
      <c r="I93" s="85"/>
      <c r="J93" s="85"/>
      <c r="K93" s="85"/>
      <c r="L93" s="85"/>
      <c r="M93" s="85"/>
      <c r="N93" s="85"/>
      <c r="O93" s="5"/>
      <c r="P93" s="6"/>
    </row>
    <row r="94" spans="2:16" s="18" customFormat="1" x14ac:dyDescent="0.25">
      <c r="B94" s="4"/>
      <c r="C94" s="5"/>
      <c r="D94" s="88"/>
      <c r="E94" s="88"/>
      <c r="F94" s="89"/>
      <c r="G94" s="88"/>
      <c r="H94" s="90"/>
      <c r="I94" s="85"/>
      <c r="J94" s="85"/>
      <c r="K94" s="85"/>
      <c r="L94" s="85"/>
      <c r="M94" s="5"/>
      <c r="N94" s="5"/>
      <c r="O94" s="5"/>
      <c r="P94" s="6"/>
    </row>
    <row r="95" spans="2:16" s="18" customFormat="1" x14ac:dyDescent="0.25">
      <c r="B95" s="4"/>
      <c r="C95" s="5"/>
      <c r="D95" s="88"/>
      <c r="E95" s="88"/>
      <c r="F95" s="89"/>
      <c r="G95" s="88"/>
      <c r="H95" s="90"/>
      <c r="I95" s="90"/>
      <c r="J95" s="90"/>
      <c r="K95" s="90"/>
      <c r="L95" s="85"/>
      <c r="M95" s="5"/>
      <c r="N95" s="5"/>
      <c r="O95" s="5"/>
      <c r="P95" s="6"/>
    </row>
    <row r="96" spans="2:16" s="18" customFormat="1" x14ac:dyDescent="0.25">
      <c r="B96" s="4"/>
      <c r="C96" s="5"/>
      <c r="D96" s="88"/>
      <c r="E96" s="88"/>
      <c r="F96" s="89"/>
      <c r="G96" s="88"/>
      <c r="H96" s="88"/>
      <c r="I96" s="88"/>
      <c r="J96" s="88"/>
      <c r="K96" s="88"/>
      <c r="L96" s="85"/>
      <c r="M96" s="5"/>
      <c r="N96" s="5"/>
      <c r="O96" s="5"/>
      <c r="P96" s="6"/>
    </row>
    <row r="97" spans="2:16" s="18" customFormat="1" x14ac:dyDescent="0.25">
      <c r="B97" s="4"/>
      <c r="C97" s="5"/>
      <c r="D97" s="88"/>
      <c r="E97" s="88"/>
      <c r="F97" s="89"/>
      <c r="G97" s="89"/>
      <c r="H97" s="89"/>
      <c r="I97" s="89"/>
      <c r="J97" s="89"/>
      <c r="K97" s="89"/>
      <c r="L97" s="85"/>
      <c r="M97" s="5"/>
      <c r="N97" s="5"/>
      <c r="O97" s="5"/>
      <c r="P97" s="6"/>
    </row>
    <row r="98" spans="2:16" s="18" customFormat="1" x14ac:dyDescent="0.25">
      <c r="B98" s="4"/>
      <c r="C98" s="5"/>
      <c r="D98" s="88"/>
      <c r="E98" s="88"/>
      <c r="F98" s="88"/>
      <c r="G98" s="88"/>
      <c r="H98" s="88"/>
      <c r="I98" s="88"/>
      <c r="J98" s="88"/>
      <c r="K98" s="88"/>
      <c r="L98" s="85"/>
      <c r="M98" s="5"/>
      <c r="N98" s="5"/>
      <c r="O98" s="5"/>
      <c r="P98" s="6"/>
    </row>
    <row r="99" spans="2:16" s="18" customFormat="1" x14ac:dyDescent="0.25">
      <c r="B99" s="4"/>
      <c r="C99" s="5"/>
      <c r="D99" s="88"/>
      <c r="E99" s="88"/>
      <c r="F99" s="88"/>
      <c r="G99" s="88"/>
      <c r="H99" s="88"/>
      <c r="I99" s="88"/>
      <c r="J99" s="88"/>
      <c r="K99" s="88"/>
      <c r="L99" s="85"/>
      <c r="M99" s="5"/>
      <c r="N99" s="5"/>
      <c r="O99" s="5"/>
      <c r="P99" s="6"/>
    </row>
    <row r="100" spans="2:16" s="18" customFormat="1" ht="15.75" thickBot="1" x14ac:dyDescent="0.3">
      <c r="B100" s="91"/>
      <c r="C100" s="92"/>
      <c r="D100" s="93"/>
      <c r="E100" s="93"/>
      <c r="F100" s="93"/>
      <c r="G100" s="93"/>
      <c r="H100" s="93"/>
      <c r="I100" s="93"/>
      <c r="J100" s="93"/>
      <c r="K100" s="93"/>
      <c r="L100" s="93"/>
      <c r="M100" s="92"/>
      <c r="N100" s="92"/>
      <c r="O100" s="92"/>
      <c r="P100" s="94"/>
    </row>
    <row r="101" spans="2:16" s="18" customFormat="1" x14ac:dyDescent="0.25"/>
    <row r="102" spans="2:16" s="18" customFormat="1" x14ac:dyDescent="0.25"/>
    <row r="103" spans="2:16" s="18" customFormat="1" x14ac:dyDescent="0.25"/>
    <row r="104" spans="2:16" s="18" customFormat="1" x14ac:dyDescent="0.25"/>
    <row r="105" spans="2:16" s="18" customFormat="1" x14ac:dyDescent="0.25"/>
    <row r="106" spans="2:16" s="18" customFormat="1" x14ac:dyDescent="0.25"/>
    <row r="107" spans="2:16" x14ac:dyDescent="0.25">
      <c r="L107" s="18"/>
      <c r="M107" s="18"/>
      <c r="N107" s="18"/>
      <c r="O107" s="18"/>
    </row>
    <row r="108" spans="2:16" s="18" customFormat="1" x14ac:dyDescent="0.25"/>
    <row r="109" spans="2:16" s="18" customFormat="1" x14ac:dyDescent="0.25"/>
    <row r="110" spans="2:16" s="18" customFormat="1" x14ac:dyDescent="0.25"/>
    <row r="111" spans="2:16" s="18" customFormat="1" x14ac:dyDescent="0.25"/>
    <row r="112" spans="2:16" s="18" customFormat="1" x14ac:dyDescent="0.25"/>
    <row r="113" spans="12:15" s="18" customFormat="1" x14ac:dyDescent="0.25"/>
    <row r="114" spans="12:15" s="18" customFormat="1" x14ac:dyDescent="0.25"/>
    <row r="115" spans="12:15" s="18" customFormat="1" x14ac:dyDescent="0.25"/>
    <row r="116" spans="12:15" s="18" customFormat="1" x14ac:dyDescent="0.25"/>
    <row r="117" spans="12:15" s="18" customFormat="1" x14ac:dyDescent="0.25"/>
    <row r="118" spans="12:15" x14ac:dyDescent="0.25">
      <c r="L118" s="18"/>
      <c r="M118" s="18"/>
      <c r="N118" s="18"/>
      <c r="O118" s="18"/>
    </row>
    <row r="119" spans="12:15" x14ac:dyDescent="0.25">
      <c r="L119" s="18"/>
      <c r="M119" s="18"/>
      <c r="N119" s="18"/>
      <c r="O119" s="18"/>
    </row>
    <row r="120" spans="12:15" x14ac:dyDescent="0.25">
      <c r="L120" s="18"/>
      <c r="M120" s="18"/>
      <c r="N120" s="18"/>
      <c r="O120" s="18"/>
    </row>
    <row r="121" spans="12:15" x14ac:dyDescent="0.25">
      <c r="L121" s="18"/>
      <c r="M121" s="18"/>
      <c r="N121" s="18"/>
      <c r="O121" s="18"/>
    </row>
    <row r="122" spans="12:15" x14ac:dyDescent="0.25">
      <c r="L122" s="18"/>
      <c r="M122" s="18"/>
      <c r="N122" s="18"/>
      <c r="O122" s="18"/>
    </row>
    <row r="123" spans="12:15" x14ac:dyDescent="0.25">
      <c r="L123" s="18"/>
      <c r="M123" s="18"/>
      <c r="N123" s="18"/>
      <c r="O123" s="18"/>
    </row>
    <row r="124" spans="12:15" x14ac:dyDescent="0.25">
      <c r="L124" s="18"/>
      <c r="M124" s="18"/>
      <c r="N124" s="18"/>
      <c r="O124" s="18"/>
    </row>
    <row r="125" spans="12:15" x14ac:dyDescent="0.25">
      <c r="L125" s="18"/>
      <c r="M125" s="18"/>
      <c r="N125" s="18"/>
      <c r="O125" s="18"/>
    </row>
    <row r="126" spans="12:15" x14ac:dyDescent="0.25">
      <c r="L126" s="18"/>
      <c r="M126" s="18"/>
      <c r="N126" s="18"/>
      <c r="O126" s="18"/>
    </row>
    <row r="127" spans="12:15" x14ac:dyDescent="0.25">
      <c r="L127" s="18"/>
      <c r="M127" s="18"/>
      <c r="N127" s="18"/>
      <c r="O127" s="18"/>
    </row>
    <row r="128" spans="12:15" x14ac:dyDescent="0.25">
      <c r="L128" s="18"/>
      <c r="M128" s="18"/>
      <c r="N128" s="18"/>
      <c r="O128" s="18"/>
    </row>
    <row r="129" spans="12:15" x14ac:dyDescent="0.25">
      <c r="L129" s="18"/>
      <c r="M129" s="18"/>
      <c r="N129" s="18"/>
      <c r="O129" s="18"/>
    </row>
    <row r="130" spans="12:15" x14ac:dyDescent="0.25">
      <c r="L130" s="18"/>
      <c r="M130" s="18"/>
      <c r="N130" s="18"/>
      <c r="O130" s="18"/>
    </row>
    <row r="131" spans="12:15" x14ac:dyDescent="0.25">
      <c r="L131" s="18"/>
      <c r="M131" s="18"/>
      <c r="N131" s="18"/>
      <c r="O131" s="18"/>
    </row>
    <row r="132" spans="12:15" x14ac:dyDescent="0.25">
      <c r="L132" s="18"/>
      <c r="M132" s="18"/>
      <c r="N132" s="18"/>
      <c r="O132" s="18"/>
    </row>
    <row r="133" spans="12:15" x14ac:dyDescent="0.25">
      <c r="L133" s="18"/>
      <c r="M133" s="18"/>
      <c r="N133" s="18"/>
      <c r="O133" s="18"/>
    </row>
    <row r="134" spans="12:15" x14ac:dyDescent="0.25">
      <c r="L134" s="18"/>
      <c r="M134" s="18"/>
      <c r="N134" s="18"/>
      <c r="O134" s="18"/>
    </row>
    <row r="135" spans="12:15" x14ac:dyDescent="0.25">
      <c r="L135" s="18"/>
      <c r="M135" s="18"/>
      <c r="N135" s="18"/>
      <c r="O135" s="18"/>
    </row>
    <row r="136" spans="12:15" x14ac:dyDescent="0.25">
      <c r="L136" s="18"/>
      <c r="M136" s="18"/>
      <c r="N136" s="18"/>
      <c r="O136" s="18"/>
    </row>
    <row r="137" spans="12:15" x14ac:dyDescent="0.25">
      <c r="L137" s="18"/>
      <c r="M137" s="18"/>
      <c r="N137" s="18"/>
      <c r="O137" s="18"/>
    </row>
    <row r="138" spans="12:15" x14ac:dyDescent="0.25">
      <c r="L138" s="18"/>
      <c r="M138" s="18"/>
      <c r="N138" s="18"/>
      <c r="O138" s="18"/>
    </row>
    <row r="139" spans="12:15" x14ac:dyDescent="0.25">
      <c r="L139" s="18"/>
      <c r="M139" s="18"/>
      <c r="N139" s="18"/>
      <c r="O139" s="18"/>
    </row>
    <row r="140" spans="12:15" x14ac:dyDescent="0.25">
      <c r="L140" s="18"/>
      <c r="M140" s="18"/>
      <c r="N140" s="18"/>
      <c r="O140" s="18"/>
    </row>
    <row r="141" spans="12:15" x14ac:dyDescent="0.25">
      <c r="L141" s="18"/>
      <c r="M141" s="18"/>
      <c r="N141" s="18"/>
      <c r="O141" s="18"/>
    </row>
    <row r="142" spans="12:15" x14ac:dyDescent="0.25">
      <c r="L142" s="18"/>
      <c r="M142" s="18"/>
      <c r="N142" s="18"/>
      <c r="O142" s="18"/>
    </row>
    <row r="143" spans="12:15" x14ac:dyDescent="0.25">
      <c r="L143" s="18"/>
      <c r="M143" s="18"/>
      <c r="N143" s="18"/>
      <c r="O143" s="18"/>
    </row>
    <row r="144" spans="12:15" x14ac:dyDescent="0.25">
      <c r="L144" s="18"/>
      <c r="M144" s="18"/>
      <c r="N144" s="18"/>
      <c r="O144" s="18"/>
    </row>
    <row r="145" spans="12:15" x14ac:dyDescent="0.25">
      <c r="L145" s="18"/>
      <c r="M145" s="18"/>
      <c r="N145" s="18"/>
      <c r="O145" s="18"/>
    </row>
    <row r="146" spans="12:15" x14ac:dyDescent="0.25">
      <c r="L146" s="18"/>
      <c r="M146" s="18"/>
      <c r="N146" s="18"/>
      <c r="O146" s="18"/>
    </row>
    <row r="147" spans="12:15" x14ac:dyDescent="0.25">
      <c r="L147" s="18"/>
      <c r="M147" s="18"/>
      <c r="N147" s="18"/>
      <c r="O147" s="18"/>
    </row>
    <row r="148" spans="12:15" x14ac:dyDescent="0.25">
      <c r="L148" s="18"/>
      <c r="M148" s="18"/>
      <c r="N148" s="18"/>
      <c r="O148" s="18"/>
    </row>
    <row r="149" spans="12:15" x14ac:dyDescent="0.25">
      <c r="L149" s="18"/>
      <c r="M149" s="18"/>
      <c r="N149" s="18"/>
      <c r="O149" s="18"/>
    </row>
    <row r="150" spans="12:15" x14ac:dyDescent="0.25">
      <c r="L150" s="18"/>
      <c r="M150" s="18"/>
      <c r="N150" s="18"/>
      <c r="O150" s="18"/>
    </row>
    <row r="151" spans="12:15" x14ac:dyDescent="0.25">
      <c r="L151" s="18"/>
      <c r="M151" s="18"/>
      <c r="N151" s="18"/>
      <c r="O151" s="18"/>
    </row>
    <row r="152" spans="12:15" x14ac:dyDescent="0.25">
      <c r="L152" s="18"/>
      <c r="M152" s="18"/>
      <c r="N152" s="18"/>
      <c r="O152" s="18"/>
    </row>
    <row r="153" spans="12:15" x14ac:dyDescent="0.25">
      <c r="L153" s="18"/>
      <c r="M153" s="18"/>
      <c r="N153" s="18"/>
      <c r="O153" s="18"/>
    </row>
    <row r="154" spans="12:15" x14ac:dyDescent="0.25">
      <c r="L154" s="18"/>
      <c r="M154" s="18"/>
      <c r="N154" s="18"/>
      <c r="O154" s="18"/>
    </row>
    <row r="155" spans="12:15" x14ac:dyDescent="0.25">
      <c r="L155" s="18"/>
      <c r="M155" s="18"/>
      <c r="N155" s="18"/>
      <c r="O155" s="18"/>
    </row>
    <row r="156" spans="12:15" x14ac:dyDescent="0.25">
      <c r="L156" s="18"/>
      <c r="M156" s="18"/>
      <c r="N156" s="18"/>
      <c r="O156" s="18"/>
    </row>
    <row r="157" spans="12:15" x14ac:dyDescent="0.25">
      <c r="L157" s="18"/>
      <c r="M157" s="18"/>
      <c r="N157" s="18"/>
      <c r="O157" s="18"/>
    </row>
    <row r="158" spans="12:15" x14ac:dyDescent="0.25">
      <c r="L158" s="18"/>
      <c r="M158" s="18"/>
      <c r="N158" s="18"/>
      <c r="O158" s="18"/>
    </row>
    <row r="159" spans="12:15" x14ac:dyDescent="0.25">
      <c r="L159" s="18"/>
      <c r="M159" s="18"/>
      <c r="N159" s="18"/>
      <c r="O159" s="18"/>
    </row>
    <row r="160" spans="12:15" x14ac:dyDescent="0.25">
      <c r="L160" s="18"/>
      <c r="M160" s="18"/>
      <c r="N160" s="18"/>
      <c r="O160" s="18"/>
    </row>
    <row r="161" spans="12:15" x14ac:dyDescent="0.25">
      <c r="L161" s="18"/>
      <c r="M161" s="18"/>
      <c r="N161" s="18"/>
      <c r="O161" s="18"/>
    </row>
    <row r="162" spans="12:15" x14ac:dyDescent="0.25">
      <c r="L162" s="18"/>
      <c r="M162" s="18"/>
      <c r="N162" s="18"/>
      <c r="O162" s="18"/>
    </row>
    <row r="163" spans="12:15" x14ac:dyDescent="0.25">
      <c r="L163" s="18"/>
      <c r="M163" s="18"/>
      <c r="N163" s="18"/>
      <c r="O163" s="18"/>
    </row>
    <row r="164" spans="12:15" x14ac:dyDescent="0.25">
      <c r="L164" s="18"/>
      <c r="M164" s="18"/>
      <c r="N164" s="18"/>
      <c r="O164" s="18"/>
    </row>
    <row r="165" spans="12:15" x14ac:dyDescent="0.25">
      <c r="L165" s="18"/>
      <c r="M165" s="18"/>
      <c r="N165" s="18"/>
      <c r="O165" s="18"/>
    </row>
    <row r="166" spans="12:15" x14ac:dyDescent="0.25">
      <c r="L166" s="18"/>
      <c r="M166" s="18"/>
      <c r="N166" s="18"/>
      <c r="O166" s="18"/>
    </row>
    <row r="167" spans="12:15" x14ac:dyDescent="0.25">
      <c r="L167" s="18"/>
      <c r="M167" s="18"/>
      <c r="N167" s="18"/>
      <c r="O167" s="18"/>
    </row>
    <row r="168" spans="12:15" x14ac:dyDescent="0.25">
      <c r="L168" s="18"/>
      <c r="M168" s="18"/>
      <c r="N168" s="18"/>
      <c r="O168" s="18"/>
    </row>
    <row r="169" spans="12:15" x14ac:dyDescent="0.25">
      <c r="L169" s="18"/>
      <c r="M169" s="18"/>
      <c r="N169" s="18"/>
      <c r="O169" s="18"/>
    </row>
    <row r="170" spans="12:15" x14ac:dyDescent="0.25">
      <c r="L170" s="18"/>
      <c r="M170" s="18"/>
      <c r="N170" s="18"/>
      <c r="O170" s="18"/>
    </row>
    <row r="171" spans="12:15" x14ac:dyDescent="0.25">
      <c r="L171" s="18"/>
      <c r="M171" s="18"/>
      <c r="N171" s="18"/>
      <c r="O171" s="18"/>
    </row>
    <row r="172" spans="12:15" x14ac:dyDescent="0.25">
      <c r="L172" s="18"/>
      <c r="M172" s="18"/>
      <c r="N172" s="18"/>
      <c r="O172" s="18"/>
    </row>
    <row r="173" spans="12:15" x14ac:dyDescent="0.25">
      <c r="L173" s="18"/>
      <c r="M173" s="18"/>
      <c r="N173" s="18"/>
      <c r="O173" s="18"/>
    </row>
    <row r="174" spans="12:15" x14ac:dyDescent="0.25">
      <c r="L174" s="18"/>
      <c r="M174" s="18"/>
      <c r="N174" s="18"/>
      <c r="O174" s="18"/>
    </row>
    <row r="175" spans="12:15" x14ac:dyDescent="0.25">
      <c r="L175" s="18"/>
      <c r="M175" s="18"/>
      <c r="N175" s="18"/>
      <c r="O175" s="18"/>
    </row>
    <row r="176" spans="12:15" x14ac:dyDescent="0.25">
      <c r="L176" s="18"/>
      <c r="M176" s="18"/>
      <c r="N176" s="18"/>
      <c r="O176" s="18"/>
    </row>
    <row r="177" spans="12:15" x14ac:dyDescent="0.25">
      <c r="L177" s="18"/>
      <c r="M177" s="18"/>
      <c r="N177" s="18"/>
      <c r="O177" s="18"/>
    </row>
    <row r="178" spans="12:15" x14ac:dyDescent="0.25">
      <c r="L178" s="18"/>
      <c r="M178" s="18"/>
      <c r="N178" s="18"/>
      <c r="O178" s="18"/>
    </row>
    <row r="179" spans="12:15" x14ac:dyDescent="0.25">
      <c r="L179" s="18"/>
      <c r="M179" s="18"/>
      <c r="N179" s="18"/>
      <c r="O179" s="18"/>
    </row>
    <row r="180" spans="12:15" x14ac:dyDescent="0.25">
      <c r="L180" s="18"/>
      <c r="M180" s="18"/>
      <c r="N180" s="18"/>
      <c r="O180" s="18"/>
    </row>
    <row r="181" spans="12:15" x14ac:dyDescent="0.25">
      <c r="L181" s="18"/>
      <c r="M181" s="18"/>
      <c r="N181" s="18"/>
      <c r="O181" s="18"/>
    </row>
    <row r="182" spans="12:15" x14ac:dyDescent="0.25">
      <c r="L182" s="18"/>
      <c r="M182" s="18"/>
      <c r="N182" s="18"/>
      <c r="O182" s="18"/>
    </row>
    <row r="183" spans="12:15" x14ac:dyDescent="0.25">
      <c r="L183" s="18"/>
      <c r="M183" s="18"/>
      <c r="N183" s="18"/>
      <c r="O183" s="18"/>
    </row>
    <row r="184" spans="12:15" x14ac:dyDescent="0.25">
      <c r="L184" s="18"/>
      <c r="M184" s="18"/>
      <c r="N184" s="18"/>
      <c r="O184" s="18"/>
    </row>
    <row r="185" spans="12:15" x14ac:dyDescent="0.25">
      <c r="L185" s="18"/>
      <c r="M185" s="18"/>
      <c r="N185" s="18"/>
      <c r="O185" s="18"/>
    </row>
    <row r="186" spans="12:15" x14ac:dyDescent="0.25">
      <c r="L186" s="18"/>
      <c r="M186" s="18"/>
      <c r="N186" s="18"/>
      <c r="O186" s="18"/>
    </row>
    <row r="187" spans="12:15" x14ac:dyDescent="0.25">
      <c r="L187" s="18"/>
      <c r="M187" s="18"/>
      <c r="N187" s="18"/>
      <c r="O187" s="18"/>
    </row>
    <row r="188" spans="12:15" x14ac:dyDescent="0.25">
      <c r="L188" s="18"/>
      <c r="M188" s="18"/>
      <c r="N188" s="18"/>
      <c r="O188" s="18"/>
    </row>
    <row r="189" spans="12:15" x14ac:dyDescent="0.25">
      <c r="L189" s="18"/>
      <c r="M189" s="18"/>
      <c r="N189" s="18"/>
      <c r="O189" s="18"/>
    </row>
    <row r="190" spans="12:15" x14ac:dyDescent="0.25">
      <c r="L190" s="18"/>
      <c r="M190" s="18"/>
      <c r="N190" s="18"/>
      <c r="O190" s="18"/>
    </row>
    <row r="191" spans="12:15" x14ac:dyDescent="0.25">
      <c r="L191" s="18"/>
      <c r="M191" s="18"/>
      <c r="N191" s="18"/>
      <c r="O191" s="18"/>
    </row>
    <row r="192" spans="12:15" x14ac:dyDescent="0.25">
      <c r="L192" s="18"/>
      <c r="M192" s="18"/>
      <c r="N192" s="18"/>
      <c r="O192" s="18"/>
    </row>
    <row r="193" spans="12:15" x14ac:dyDescent="0.25">
      <c r="L193" s="18"/>
      <c r="M193" s="18"/>
      <c r="N193" s="18"/>
      <c r="O193" s="18"/>
    </row>
    <row r="194" spans="12:15" x14ac:dyDescent="0.25">
      <c r="L194" s="18"/>
      <c r="M194" s="18"/>
      <c r="N194" s="18"/>
      <c r="O194" s="18"/>
    </row>
    <row r="195" spans="12:15" x14ac:dyDescent="0.25">
      <c r="L195" s="18"/>
      <c r="M195" s="18"/>
      <c r="N195" s="18"/>
      <c r="O195" s="18"/>
    </row>
    <row r="196" spans="12:15" x14ac:dyDescent="0.25">
      <c r="L196" s="18"/>
      <c r="M196" s="18"/>
      <c r="N196" s="18"/>
      <c r="O196" s="18"/>
    </row>
    <row r="197" spans="12:15" x14ac:dyDescent="0.25">
      <c r="L197" s="18"/>
      <c r="M197" s="18"/>
      <c r="N197" s="18"/>
      <c r="O197" s="18"/>
    </row>
    <row r="198" spans="12:15" x14ac:dyDescent="0.25">
      <c r="L198" s="18"/>
      <c r="M198" s="18"/>
      <c r="N198" s="18"/>
      <c r="O198" s="18"/>
    </row>
    <row r="199" spans="12:15" x14ac:dyDescent="0.25">
      <c r="L199" s="18"/>
      <c r="M199" s="18"/>
      <c r="N199" s="18"/>
      <c r="O199" s="18"/>
    </row>
    <row r="200" spans="12:15" x14ac:dyDescent="0.25">
      <c r="L200" s="18"/>
      <c r="M200" s="18"/>
      <c r="N200" s="18"/>
      <c r="O200" s="18"/>
    </row>
    <row r="201" spans="12:15" x14ac:dyDescent="0.25">
      <c r="L201" s="18"/>
      <c r="M201" s="18"/>
      <c r="N201" s="18"/>
      <c r="O201" s="18"/>
    </row>
    <row r="202" spans="12:15" x14ac:dyDescent="0.25">
      <c r="L202" s="18"/>
      <c r="M202" s="18"/>
      <c r="N202" s="18"/>
      <c r="O202" s="18"/>
    </row>
    <row r="203" spans="12:15" x14ac:dyDescent="0.25">
      <c r="L203" s="18"/>
      <c r="M203" s="18"/>
      <c r="N203" s="18"/>
      <c r="O203" s="18"/>
    </row>
    <row r="204" spans="12:15" x14ac:dyDescent="0.25">
      <c r="L204" s="18"/>
      <c r="M204" s="18"/>
      <c r="N204" s="18"/>
      <c r="O204" s="18"/>
    </row>
    <row r="205" spans="12:15" x14ac:dyDescent="0.25">
      <c r="L205" s="18"/>
      <c r="M205" s="18"/>
      <c r="N205" s="18"/>
      <c r="O205" s="18"/>
    </row>
    <row r="206" spans="12:15" x14ac:dyDescent="0.25">
      <c r="L206" s="18"/>
      <c r="M206" s="18"/>
      <c r="N206" s="18"/>
      <c r="O206" s="18"/>
    </row>
    <row r="207" spans="12:15" x14ac:dyDescent="0.25">
      <c r="L207" s="18"/>
      <c r="M207" s="18"/>
      <c r="N207" s="18"/>
      <c r="O207" s="18"/>
    </row>
    <row r="208" spans="12:15" x14ac:dyDescent="0.25">
      <c r="L208" s="18"/>
      <c r="M208" s="18"/>
      <c r="N208" s="18"/>
      <c r="O208" s="18"/>
    </row>
    <row r="209" spans="12:15" x14ac:dyDescent="0.25">
      <c r="L209" s="18"/>
      <c r="M209" s="18"/>
      <c r="N209" s="18"/>
      <c r="O209" s="18"/>
    </row>
    <row r="210" spans="12:15" x14ac:dyDescent="0.25">
      <c r="L210" s="18"/>
      <c r="M210" s="18"/>
      <c r="N210" s="18"/>
      <c r="O210" s="18"/>
    </row>
    <row r="211" spans="12:15" x14ac:dyDescent="0.25">
      <c r="L211" s="18"/>
      <c r="M211" s="18"/>
      <c r="N211" s="18"/>
      <c r="O211" s="18"/>
    </row>
    <row r="212" spans="12:15" x14ac:dyDescent="0.25">
      <c r="L212" s="18"/>
      <c r="M212" s="18"/>
      <c r="N212" s="18"/>
      <c r="O212" s="18"/>
    </row>
    <row r="213" spans="12:15" x14ac:dyDescent="0.25">
      <c r="L213" s="18"/>
      <c r="M213" s="18"/>
      <c r="N213" s="18"/>
      <c r="O213" s="18"/>
    </row>
    <row r="214" spans="12:15" x14ac:dyDescent="0.25">
      <c r="L214" s="18"/>
      <c r="M214" s="18"/>
      <c r="N214" s="18"/>
      <c r="O214" s="18"/>
    </row>
    <row r="215" spans="12:15" x14ac:dyDescent="0.25">
      <c r="L215" s="18"/>
      <c r="M215" s="18"/>
      <c r="N215" s="18"/>
      <c r="O215" s="18"/>
    </row>
    <row r="216" spans="12:15" x14ac:dyDescent="0.25">
      <c r="L216" s="18"/>
      <c r="M216" s="18"/>
      <c r="N216" s="18"/>
      <c r="O216" s="18"/>
    </row>
    <row r="217" spans="12:15" x14ac:dyDescent="0.25">
      <c r="L217" s="18"/>
      <c r="M217" s="18"/>
      <c r="N217" s="18"/>
      <c r="O217" s="18"/>
    </row>
    <row r="218" spans="12:15" x14ac:dyDescent="0.25">
      <c r="L218" s="18"/>
      <c r="M218" s="18"/>
      <c r="N218" s="18"/>
      <c r="O218" s="18"/>
    </row>
    <row r="219" spans="12:15" x14ac:dyDescent="0.25">
      <c r="L219" s="18"/>
      <c r="M219" s="18"/>
      <c r="N219" s="18"/>
      <c r="O219" s="18"/>
    </row>
    <row r="220" spans="12:15" x14ac:dyDescent="0.25">
      <c r="L220" s="18"/>
      <c r="M220" s="18"/>
      <c r="N220" s="18"/>
      <c r="O220" s="18"/>
    </row>
    <row r="221" spans="12:15" x14ac:dyDescent="0.25">
      <c r="L221" s="18"/>
      <c r="M221" s="18"/>
      <c r="N221" s="18"/>
      <c r="O221" s="18"/>
    </row>
    <row r="222" spans="12:15" x14ac:dyDescent="0.25">
      <c r="L222" s="18"/>
      <c r="M222" s="18"/>
      <c r="N222" s="18"/>
      <c r="O222" s="18"/>
    </row>
    <row r="223" spans="12:15" x14ac:dyDescent="0.25">
      <c r="L223" s="18"/>
      <c r="M223" s="18"/>
      <c r="N223" s="18"/>
      <c r="O223" s="18"/>
    </row>
    <row r="224" spans="12:15" x14ac:dyDescent="0.25">
      <c r="L224" s="18"/>
      <c r="M224" s="18"/>
      <c r="N224" s="18"/>
      <c r="O224" s="18"/>
    </row>
    <row r="225" spans="12:15" x14ac:dyDescent="0.25">
      <c r="L225" s="18"/>
      <c r="M225" s="18"/>
      <c r="N225" s="18"/>
      <c r="O225" s="18"/>
    </row>
    <row r="226" spans="12:15" x14ac:dyDescent="0.25">
      <c r="L226" s="18"/>
      <c r="M226" s="18"/>
      <c r="N226" s="18"/>
      <c r="O226" s="18"/>
    </row>
    <row r="227" spans="12:15" x14ac:dyDescent="0.25">
      <c r="L227" s="18"/>
      <c r="M227" s="18"/>
      <c r="N227" s="18"/>
      <c r="O227" s="18"/>
    </row>
    <row r="228" spans="12:15" x14ac:dyDescent="0.25">
      <c r="L228" s="18"/>
      <c r="M228" s="18"/>
      <c r="N228" s="18"/>
      <c r="O228" s="18"/>
    </row>
    <row r="229" spans="12:15" x14ac:dyDescent="0.25">
      <c r="L229" s="18"/>
      <c r="M229" s="18"/>
      <c r="N229" s="18"/>
      <c r="O229" s="18"/>
    </row>
    <row r="230" spans="12:15" x14ac:dyDescent="0.25">
      <c r="L230" s="18"/>
      <c r="M230" s="18"/>
      <c r="N230" s="18"/>
      <c r="O230" s="18"/>
    </row>
    <row r="231" spans="12:15" x14ac:dyDescent="0.25">
      <c r="L231" s="18"/>
      <c r="M231" s="18"/>
      <c r="N231" s="18"/>
      <c r="O231" s="18"/>
    </row>
    <row r="232" spans="12:15" x14ac:dyDescent="0.25">
      <c r="L232" s="18"/>
      <c r="M232" s="18"/>
      <c r="N232" s="18"/>
      <c r="O232" s="18"/>
    </row>
    <row r="233" spans="12:15" x14ac:dyDescent="0.25">
      <c r="L233" s="18"/>
      <c r="M233" s="18"/>
      <c r="N233" s="18"/>
      <c r="O233" s="18"/>
    </row>
    <row r="234" spans="12:15" x14ac:dyDescent="0.25">
      <c r="L234" s="18"/>
      <c r="M234" s="18"/>
      <c r="N234" s="18"/>
      <c r="O234" s="18"/>
    </row>
    <row r="235" spans="12:15" x14ac:dyDescent="0.25">
      <c r="L235" s="18"/>
      <c r="M235" s="18"/>
      <c r="N235" s="18"/>
      <c r="O235" s="18"/>
    </row>
    <row r="236" spans="12:15" x14ac:dyDescent="0.25">
      <c r="L236" s="18"/>
      <c r="M236" s="18"/>
      <c r="N236" s="18"/>
      <c r="O236" s="18"/>
    </row>
  </sheetData>
  <mergeCells count="10">
    <mergeCell ref="C28:N28"/>
    <mergeCell ref="C42:M42"/>
    <mergeCell ref="C58:N58"/>
    <mergeCell ref="C80:N80"/>
    <mergeCell ref="B2:F2"/>
    <mergeCell ref="H2:P2"/>
    <mergeCell ref="Q2:X2"/>
    <mergeCell ref="B10:F10"/>
    <mergeCell ref="C23:E23"/>
    <mergeCell ref="B25:P25"/>
  </mergeCells>
  <conditionalFormatting sqref="AD73">
    <cfRule type="cellIs" dxfId="3" priority="1" operator="equal">
      <formula>TRUE</formula>
    </cfRule>
  </conditionalFormatting>
  <conditionalFormatting sqref="AD64:AD73">
    <cfRule type="cellIs" dxfId="2" priority="2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B236"/>
  <sheetViews>
    <sheetView tabSelected="1" topLeftCell="A37" workbookViewId="0">
      <selection activeCell="D55" sqref="D55"/>
    </sheetView>
  </sheetViews>
  <sheetFormatPr baseColWidth="10" defaultRowHeight="15" x14ac:dyDescent="0.25"/>
  <cols>
    <col min="1" max="2" width="11.42578125" style="18"/>
    <col min="3" max="3" width="22.7109375" style="18" bestFit="1" customWidth="1"/>
    <col min="4" max="4" width="12.85546875" style="18" bestFit="1" customWidth="1"/>
    <col min="5" max="5" width="14.42578125" style="18" bestFit="1" customWidth="1"/>
    <col min="6" max="6" width="10.42578125" style="18" bestFit="1" customWidth="1"/>
    <col min="7" max="9" width="9.85546875" style="18" bestFit="1" customWidth="1"/>
    <col min="10" max="10" width="14.42578125" style="18" bestFit="1" customWidth="1"/>
    <col min="11" max="11" width="10.42578125" style="18" bestFit="1" customWidth="1"/>
    <col min="12" max="12" width="14.140625" bestFit="1" customWidth="1"/>
    <col min="13" max="13" width="9.85546875" bestFit="1" customWidth="1"/>
    <col min="14" max="14" width="12.42578125" bestFit="1" customWidth="1"/>
    <col min="15" max="15" width="9.85546875" bestFit="1" customWidth="1"/>
    <col min="16" max="16" width="12.42578125" style="18" bestFit="1" customWidth="1"/>
    <col min="17" max="54" width="11.42578125" style="18"/>
  </cols>
  <sheetData>
    <row r="1" spans="2:38" ht="15.75" thickBot="1" x14ac:dyDescent="0.3">
      <c r="L1" s="18"/>
      <c r="M1" s="18"/>
      <c r="N1" s="18"/>
      <c r="O1" s="18"/>
    </row>
    <row r="2" spans="2:38" ht="15.75" thickBot="1" x14ac:dyDescent="0.3">
      <c r="B2" s="1" t="s">
        <v>31</v>
      </c>
      <c r="C2" s="2"/>
      <c r="D2" s="2"/>
      <c r="E2" s="2"/>
      <c r="F2" s="3"/>
      <c r="H2" s="118" t="s">
        <v>35</v>
      </c>
      <c r="I2" s="117"/>
      <c r="J2" s="117"/>
      <c r="K2" s="117"/>
      <c r="L2" s="117"/>
      <c r="M2" s="117"/>
      <c r="N2" s="117"/>
      <c r="O2" s="117"/>
      <c r="P2" s="116"/>
      <c r="Q2" s="118" t="s">
        <v>34</v>
      </c>
      <c r="R2" s="117"/>
      <c r="S2" s="117"/>
      <c r="T2" s="117"/>
      <c r="U2" s="117"/>
      <c r="V2" s="117"/>
      <c r="W2" s="117"/>
      <c r="X2" s="116"/>
      <c r="Y2" s="5"/>
      <c r="Z2" s="5"/>
      <c r="AA2" s="5"/>
      <c r="AB2" s="5"/>
    </row>
    <row r="3" spans="2:38" ht="15.75" thickBot="1" x14ac:dyDescent="0.3">
      <c r="B3" s="4"/>
      <c r="C3" s="5"/>
      <c r="D3" s="5"/>
      <c r="E3" s="5"/>
      <c r="F3" s="6"/>
      <c r="H3" s="4"/>
      <c r="I3" s="5"/>
      <c r="J3" s="5"/>
      <c r="K3" s="5"/>
      <c r="L3" s="5"/>
      <c r="M3" s="5"/>
      <c r="N3" s="5"/>
      <c r="O3" s="5"/>
      <c r="P3" s="5"/>
      <c r="Q3" s="4"/>
      <c r="R3" s="5"/>
      <c r="S3" s="5"/>
      <c r="T3" s="5"/>
      <c r="U3" s="5"/>
      <c r="V3" s="5"/>
      <c r="W3" s="5"/>
      <c r="X3" s="6"/>
      <c r="Y3" s="5"/>
      <c r="Z3" s="5"/>
      <c r="AA3" s="5"/>
      <c r="AB3" s="5"/>
    </row>
    <row r="4" spans="2:38" s="18" customFormat="1" ht="15.75" thickBot="1" x14ac:dyDescent="0.3">
      <c r="B4" s="4"/>
      <c r="C4" s="129" t="s">
        <v>30</v>
      </c>
      <c r="D4" s="131" t="s">
        <v>23</v>
      </c>
      <c r="E4" s="5"/>
      <c r="F4" s="6"/>
      <c r="H4" s="4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127"/>
      <c r="AI4" s="102"/>
      <c r="AJ4" s="102"/>
      <c r="AK4" s="102"/>
      <c r="AL4" s="5"/>
    </row>
    <row r="5" spans="2:38" ht="15.75" thickBot="1" x14ac:dyDescent="0.3">
      <c r="B5" s="4"/>
      <c r="C5" s="102"/>
      <c r="D5" s="102"/>
      <c r="E5" s="5"/>
      <c r="F5" s="6"/>
      <c r="H5" s="4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6"/>
      <c r="AI5" s="102"/>
      <c r="AJ5" s="102"/>
      <c r="AK5" s="102"/>
      <c r="AL5" s="5"/>
    </row>
    <row r="6" spans="2:38" ht="15.75" thickBot="1" x14ac:dyDescent="0.3">
      <c r="B6" s="4"/>
      <c r="C6" s="119" t="s">
        <v>19</v>
      </c>
      <c r="D6" s="114">
        <f>N73</f>
        <v>57740.050865727004</v>
      </c>
      <c r="E6" s="5"/>
      <c r="F6" s="6"/>
      <c r="H6" s="4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6"/>
      <c r="AI6" s="102"/>
      <c r="AJ6" s="102"/>
      <c r="AK6" s="102"/>
      <c r="AL6" s="5"/>
    </row>
    <row r="7" spans="2:38" ht="15.75" thickBot="1" x14ac:dyDescent="0.3">
      <c r="B7" s="4"/>
      <c r="C7" s="119" t="s">
        <v>24</v>
      </c>
      <c r="D7" s="114">
        <f>N74</f>
        <v>25769</v>
      </c>
      <c r="E7" s="5"/>
      <c r="F7" s="6"/>
      <c r="H7" s="4"/>
      <c r="I7" s="5"/>
      <c r="J7" s="5"/>
      <c r="K7" s="5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6"/>
      <c r="AI7" s="102"/>
      <c r="AJ7" s="102"/>
      <c r="AK7" s="102"/>
      <c r="AL7" s="5"/>
    </row>
    <row r="8" spans="2:38" ht="15.75" thickBot="1" x14ac:dyDescent="0.3">
      <c r="B8" s="4"/>
      <c r="C8" s="119" t="s">
        <v>29</v>
      </c>
      <c r="D8" s="114">
        <f>D6-D7</f>
        <v>31971.050865727004</v>
      </c>
      <c r="E8" s="5"/>
      <c r="F8" s="6"/>
      <c r="H8" s="4"/>
      <c r="I8" s="5"/>
      <c r="J8" s="5"/>
      <c r="K8" s="5"/>
      <c r="L8" s="5"/>
      <c r="M8" s="5"/>
      <c r="N8" s="5"/>
      <c r="O8" s="5"/>
      <c r="P8" s="5"/>
      <c r="Q8" s="4"/>
      <c r="R8" s="5"/>
      <c r="S8" s="5"/>
      <c r="T8" s="5"/>
      <c r="U8" s="5"/>
      <c r="V8" s="5"/>
      <c r="W8" s="5"/>
      <c r="X8" s="6"/>
      <c r="AI8" s="102"/>
      <c r="AJ8" s="102"/>
      <c r="AK8" s="102"/>
      <c r="AL8" s="5"/>
    </row>
    <row r="9" spans="2:38" ht="15.75" thickBot="1" x14ac:dyDescent="0.3">
      <c r="B9" s="91"/>
      <c r="C9" s="92"/>
      <c r="D9" s="92"/>
      <c r="E9" s="92"/>
      <c r="F9" s="94"/>
      <c r="H9" s="4"/>
      <c r="I9" s="5"/>
      <c r="J9" s="5"/>
      <c r="K9" s="5"/>
      <c r="L9" s="5"/>
      <c r="M9" s="5"/>
      <c r="N9" s="5"/>
      <c r="O9" s="5"/>
      <c r="P9" s="5"/>
      <c r="Q9" s="4"/>
      <c r="R9" s="5"/>
      <c r="S9" s="5"/>
      <c r="T9" s="5"/>
      <c r="U9" s="5"/>
      <c r="V9" s="5"/>
      <c r="W9" s="5"/>
      <c r="X9" s="6"/>
      <c r="AI9" s="102"/>
      <c r="AJ9" s="102"/>
      <c r="AK9" s="102"/>
      <c r="AL9" s="5"/>
    </row>
    <row r="10" spans="2:38" ht="15.75" thickBot="1" x14ac:dyDescent="0.3">
      <c r="B10" s="123" t="s">
        <v>33</v>
      </c>
      <c r="C10" s="124"/>
      <c r="D10" s="124"/>
      <c r="E10" s="124"/>
      <c r="F10" s="122"/>
      <c r="H10" s="4"/>
      <c r="I10" s="5"/>
      <c r="J10" s="5"/>
      <c r="K10" s="5"/>
      <c r="L10" s="5"/>
      <c r="M10" s="5"/>
      <c r="N10" s="5"/>
      <c r="O10" s="5"/>
      <c r="P10" s="5"/>
      <c r="Q10" s="4"/>
      <c r="R10" s="5"/>
      <c r="S10" s="5"/>
      <c r="T10" s="5"/>
      <c r="U10" s="5"/>
      <c r="V10" s="5"/>
      <c r="W10" s="5"/>
      <c r="X10" s="6"/>
      <c r="AI10" s="102"/>
      <c r="AJ10" s="102"/>
      <c r="AK10" s="102"/>
      <c r="AL10" s="5"/>
    </row>
    <row r="11" spans="2:38" ht="15.75" thickBot="1" x14ac:dyDescent="0.3">
      <c r="B11" s="91"/>
      <c r="C11" s="92"/>
      <c r="D11" s="92"/>
      <c r="E11" s="94"/>
      <c r="F11" s="94"/>
      <c r="H11" s="4"/>
      <c r="I11" s="5"/>
      <c r="J11" s="5"/>
      <c r="K11" s="5"/>
      <c r="L11" s="5"/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6"/>
      <c r="AI11" s="102"/>
      <c r="AJ11" s="102"/>
      <c r="AK11" s="102"/>
      <c r="AL11" s="5"/>
    </row>
    <row r="12" spans="2:38" ht="15.75" thickBot="1" x14ac:dyDescent="0.3">
      <c r="B12" s="113" t="s">
        <v>28</v>
      </c>
      <c r="C12" s="120" t="s">
        <v>32</v>
      </c>
      <c r="D12" s="113" t="s">
        <v>18</v>
      </c>
      <c r="E12" s="113" t="s">
        <v>27</v>
      </c>
      <c r="F12" s="112" t="s">
        <v>26</v>
      </c>
      <c r="H12" s="4"/>
      <c r="I12" s="5"/>
      <c r="J12" s="5"/>
      <c r="K12" s="5"/>
      <c r="L12" s="5"/>
      <c r="M12" s="5"/>
      <c r="N12" s="5"/>
      <c r="O12" s="5"/>
      <c r="P12" s="5"/>
      <c r="Q12" s="4"/>
      <c r="R12" s="5"/>
      <c r="S12" s="5"/>
      <c r="T12" s="5"/>
      <c r="U12" s="5"/>
      <c r="V12" s="5"/>
      <c r="W12" s="5"/>
      <c r="X12" s="6"/>
      <c r="AI12" s="102"/>
      <c r="AJ12" s="102"/>
      <c r="AK12" s="102"/>
      <c r="AL12" s="5"/>
    </row>
    <row r="13" spans="2:38" x14ac:dyDescent="0.25">
      <c r="B13" s="52">
        <v>1</v>
      </c>
      <c r="C13" s="125">
        <f>M75</f>
        <v>198.99999999999955</v>
      </c>
      <c r="D13" s="111">
        <f>(E91-D91)+(F90-E90)+(G89-F89)+(H88-G88)+(I87-H87)+(J86-I86)+(K85-J85)+(L84-K84)+(M83-L83)+(N82-M82)</f>
        <v>6076.4109745667429</v>
      </c>
      <c r="E13" s="110">
        <v>1.2500000000000001E-2</v>
      </c>
      <c r="F13" s="45">
        <f>D13/((1+E13)^B13)</f>
        <v>6001.3935551276472</v>
      </c>
      <c r="H13" s="4"/>
      <c r="I13" s="5"/>
      <c r="J13" s="5"/>
      <c r="K13" s="5"/>
      <c r="L13" s="5"/>
      <c r="M13" s="5"/>
      <c r="N13" s="5"/>
      <c r="O13" s="5"/>
      <c r="P13" s="5"/>
      <c r="Q13" s="4"/>
      <c r="R13" s="5"/>
      <c r="S13" s="5"/>
      <c r="T13" s="5"/>
      <c r="U13" s="5"/>
      <c r="V13" s="5"/>
      <c r="W13" s="5"/>
      <c r="X13" s="6"/>
      <c r="AI13" s="102"/>
      <c r="AJ13" s="102"/>
      <c r="AK13" s="102"/>
      <c r="AL13" s="5"/>
    </row>
    <row r="14" spans="2:38" x14ac:dyDescent="0.25">
      <c r="B14" s="11">
        <v>2</v>
      </c>
      <c r="C14" s="125">
        <f>L75</f>
        <v>437.36460412508222</v>
      </c>
      <c r="D14" s="109">
        <f>(F91-E91)+(G90-F90)+(H89-G89)+(I88-H88)+(J87-I87)+(K86-J86)+(L85-K85)+(M84-L84)+(N83-M83)</f>
        <v>5810.7417112663124</v>
      </c>
      <c r="E14" s="108">
        <v>1.37E-2</v>
      </c>
      <c r="F14" s="26">
        <f>D14/((1+E14)^B14)</f>
        <v>5654.7404837696258</v>
      </c>
      <c r="H14" s="4"/>
      <c r="I14" s="5"/>
      <c r="J14" s="5"/>
      <c r="K14" s="5"/>
      <c r="L14" s="5"/>
      <c r="M14" s="5"/>
      <c r="N14" s="5"/>
      <c r="O14" s="5"/>
      <c r="P14" s="5"/>
      <c r="Q14" s="4"/>
      <c r="R14" s="5"/>
      <c r="S14" s="5"/>
      <c r="T14" s="5"/>
      <c r="U14" s="5"/>
      <c r="V14" s="5"/>
      <c r="W14" s="5"/>
      <c r="X14" s="6"/>
      <c r="AI14" s="5"/>
      <c r="AJ14" s="5"/>
      <c r="AK14" s="5"/>
      <c r="AL14" s="5"/>
    </row>
    <row r="15" spans="2:38" x14ac:dyDescent="0.25">
      <c r="B15" s="11">
        <v>3</v>
      </c>
      <c r="C15" s="125">
        <f>K75</f>
        <v>843.47109660748902</v>
      </c>
      <c r="D15" s="109">
        <f>(G91-F91)+(H90-G90)+(I89-H89)+(J88-I88)+(K87-J87)+(L86-K86)+(M85-L85)+(N84-M84)</f>
        <v>5253.3881275666763</v>
      </c>
      <c r="E15" s="108">
        <v>1.4999999999999999E-2</v>
      </c>
      <c r="F15" s="26">
        <f>D15/((1+E15)^B15)</f>
        <v>5023.9043411093571</v>
      </c>
      <c r="H15" s="4"/>
      <c r="I15" s="5"/>
      <c r="J15" s="5"/>
      <c r="K15" s="5"/>
      <c r="L15" s="5"/>
      <c r="M15" s="5"/>
      <c r="N15" s="5"/>
      <c r="O15" s="5"/>
      <c r="P15" s="5"/>
      <c r="Q15" s="4"/>
      <c r="R15" s="5"/>
      <c r="S15" s="5"/>
      <c r="T15" s="5"/>
      <c r="U15" s="5"/>
      <c r="V15" s="5"/>
      <c r="W15" s="5"/>
      <c r="X15" s="6"/>
      <c r="AI15" s="5"/>
      <c r="AJ15" s="5"/>
      <c r="AK15" s="5"/>
      <c r="AL15" s="5"/>
    </row>
    <row r="16" spans="2:38" x14ac:dyDescent="0.25">
      <c r="B16" s="11">
        <v>4</v>
      </c>
      <c r="C16" s="125">
        <f>J75</f>
        <v>1116.4737865603011</v>
      </c>
      <c r="D16" s="109">
        <f>(H91-G91)+(I90-H90)+(J89-I89)+(K88-J88)+(L87-K87)+(M86-L86)+(N85-M85)</f>
        <v>4030.2738163547601</v>
      </c>
      <c r="E16" s="108">
        <v>2.2499999999999999E-2</v>
      </c>
      <c r="F16" s="26">
        <f>D16/((1+E16)^B16)</f>
        <v>3687.0691804350022</v>
      </c>
      <c r="H16" s="4"/>
      <c r="I16" s="5"/>
      <c r="J16" s="5"/>
      <c r="K16" s="5"/>
      <c r="L16" s="5"/>
      <c r="M16" s="5"/>
      <c r="N16" s="5"/>
      <c r="O16" s="5"/>
      <c r="P16" s="5"/>
      <c r="Q16" s="4"/>
      <c r="R16" s="5"/>
      <c r="S16" s="5"/>
      <c r="T16" s="5"/>
      <c r="U16" s="5"/>
      <c r="V16" s="5"/>
      <c r="W16" s="5"/>
      <c r="X16" s="6"/>
      <c r="AI16" s="5"/>
      <c r="AJ16" s="5"/>
      <c r="AK16" s="5"/>
      <c r="AL16" s="5"/>
    </row>
    <row r="17" spans="2:38" s="18" customFormat="1" x14ac:dyDescent="0.25">
      <c r="B17" s="11">
        <v>5</v>
      </c>
      <c r="C17" s="125">
        <f>I75</f>
        <v>1492.3182120777828</v>
      </c>
      <c r="D17" s="109">
        <f>(I91-H91)+(J90-I90)+(K89-J89)+(L88-K88)+(M87-L87)+(N86-M86)</f>
        <v>3371.044864385135</v>
      </c>
      <c r="E17" s="108">
        <v>2.4900000000000002E-2</v>
      </c>
      <c r="F17" s="26">
        <f>D17/((1+E17)^B17)</f>
        <v>2980.9663033099146</v>
      </c>
      <c r="H17" s="4"/>
      <c r="I17" s="5"/>
      <c r="J17" s="5"/>
      <c r="K17" s="5"/>
      <c r="L17" s="5"/>
      <c r="M17" s="5"/>
      <c r="N17" s="5"/>
      <c r="O17" s="5"/>
      <c r="P17" s="5"/>
      <c r="Q17" s="4"/>
      <c r="R17" s="5"/>
      <c r="S17" s="5"/>
      <c r="T17" s="5"/>
      <c r="U17" s="5"/>
      <c r="V17" s="5"/>
      <c r="W17" s="5"/>
      <c r="X17" s="6"/>
      <c r="AI17" s="5"/>
      <c r="AJ17" s="5"/>
      <c r="AK17" s="5"/>
      <c r="AL17" s="5"/>
    </row>
    <row r="18" spans="2:38" s="18" customFormat="1" x14ac:dyDescent="0.25">
      <c r="B18" s="11">
        <v>6</v>
      </c>
      <c r="C18" s="125">
        <f>H75</f>
        <v>2342.5236471046046</v>
      </c>
      <c r="D18" s="109">
        <f>(J91-I91)+(K90-J90)+(L89-K89)+(M88-L88)+(N87-M87)</f>
        <v>2617.1588405410457</v>
      </c>
      <c r="E18" s="108">
        <v>3.15E-2</v>
      </c>
      <c r="F18" s="26">
        <f>D18/((1+E18)^B18)</f>
        <v>2172.7746605378397</v>
      </c>
      <c r="H18" s="4"/>
      <c r="I18" s="5"/>
      <c r="J18" s="5"/>
      <c r="K18" s="5"/>
      <c r="L18" s="5"/>
      <c r="M18" s="5"/>
      <c r="N18" s="5"/>
      <c r="O18" s="5"/>
      <c r="P18" s="5"/>
      <c r="Q18" s="4"/>
      <c r="R18" s="5"/>
      <c r="S18" s="5"/>
      <c r="T18" s="5"/>
      <c r="U18" s="5"/>
      <c r="V18" s="5"/>
      <c r="W18" s="5"/>
      <c r="X18" s="6"/>
      <c r="AI18" s="5"/>
      <c r="AJ18" s="5"/>
      <c r="AK18" s="5"/>
    </row>
    <row r="19" spans="2:38" x14ac:dyDescent="0.25">
      <c r="B19" s="11">
        <v>7</v>
      </c>
      <c r="C19" s="125">
        <f>G75</f>
        <v>3382.030460025202</v>
      </c>
      <c r="D19" s="109">
        <f>(K91-J91)+(L90-K90)+(M89-L89)+(N88-M88)</f>
        <v>1896.2481753409529</v>
      </c>
      <c r="E19" s="108">
        <v>3.6699999999999997E-2</v>
      </c>
      <c r="F19" s="26">
        <f>D19/((1+E19)^B19)</f>
        <v>1473.4095693795534</v>
      </c>
      <c r="H19" s="4"/>
      <c r="I19" s="5"/>
      <c r="J19" s="5"/>
      <c r="K19" s="5"/>
      <c r="L19" s="5"/>
      <c r="M19" s="5"/>
      <c r="N19" s="5"/>
      <c r="O19" s="5"/>
      <c r="P19" s="5"/>
      <c r="Q19" s="4"/>
      <c r="R19" s="5"/>
      <c r="S19" s="5"/>
      <c r="T19" s="5"/>
      <c r="U19" s="5"/>
      <c r="V19" s="5"/>
      <c r="W19" s="5"/>
      <c r="X19" s="6"/>
    </row>
    <row r="20" spans="2:38" x14ac:dyDescent="0.25">
      <c r="B20" s="11">
        <v>8</v>
      </c>
      <c r="C20" s="125">
        <f>F75</f>
        <v>6253.9291943398439</v>
      </c>
      <c r="D20" s="109">
        <f>(L91-K91)+(M90-L90)+(N89-M89)</f>
        <v>1575.2430508999987</v>
      </c>
      <c r="E20" s="108">
        <v>3.9E-2</v>
      </c>
      <c r="F20" s="26">
        <f>D20/((1+E20)^B20)</f>
        <v>1159.9070602876955</v>
      </c>
      <c r="H20" s="4"/>
      <c r="I20" s="5"/>
      <c r="J20" s="5"/>
      <c r="K20" s="5"/>
      <c r="L20" s="5"/>
      <c r="M20" s="5"/>
      <c r="N20" s="5"/>
      <c r="O20" s="5"/>
      <c r="P20" s="5"/>
      <c r="Q20" s="4"/>
      <c r="R20" s="5"/>
      <c r="S20" s="5"/>
      <c r="T20" s="5"/>
      <c r="U20" s="5"/>
      <c r="V20" s="5"/>
      <c r="W20" s="5"/>
      <c r="X20" s="6"/>
      <c r="AH20" s="5"/>
    </row>
    <row r="21" spans="2:38" x14ac:dyDescent="0.25">
      <c r="B21" s="11">
        <v>9</v>
      </c>
      <c r="C21" s="125">
        <f>E75</f>
        <v>6986.6259619178099</v>
      </c>
      <c r="D21" s="109">
        <f>(M91-L91)+(N90-M90)</f>
        <v>792.07369435634519</v>
      </c>
      <c r="E21" s="108">
        <v>3.95E-2</v>
      </c>
      <c r="F21" s="26">
        <f>D21/((1+E21)^B21)</f>
        <v>558.91420451020383</v>
      </c>
      <c r="H21" s="4"/>
      <c r="I21" s="5"/>
      <c r="J21" s="5"/>
      <c r="K21" s="5"/>
      <c r="L21" s="5"/>
      <c r="M21" s="5"/>
      <c r="N21" s="5"/>
      <c r="O21" s="5"/>
      <c r="P21" s="5"/>
      <c r="Q21" s="4"/>
      <c r="R21" s="5"/>
      <c r="S21" s="5"/>
      <c r="T21" s="5"/>
      <c r="U21" s="5"/>
      <c r="V21" s="5"/>
      <c r="W21" s="5"/>
      <c r="X21" s="6"/>
      <c r="AH21" s="5"/>
    </row>
    <row r="22" spans="2:38" s="18" customFormat="1" ht="15.75" thickBot="1" x14ac:dyDescent="0.3">
      <c r="B22" s="15">
        <v>10</v>
      </c>
      <c r="C22" s="126">
        <f>D75</f>
        <v>8917.31390296889</v>
      </c>
      <c r="D22" s="103">
        <f>(N91-M91)</f>
        <v>548.46761044903724</v>
      </c>
      <c r="E22" s="107">
        <v>4.0500000000000001E-2</v>
      </c>
      <c r="F22" s="28">
        <f>D22/((1+E22)^B22)</f>
        <v>368.74839618470264</v>
      </c>
      <c r="H22" s="91"/>
      <c r="I22" s="92"/>
      <c r="J22" s="92"/>
      <c r="K22" s="92"/>
      <c r="L22" s="92"/>
      <c r="M22" s="92"/>
      <c r="N22" s="92"/>
      <c r="O22" s="92"/>
      <c r="P22" s="92"/>
      <c r="Q22" s="91"/>
      <c r="R22" s="92"/>
      <c r="S22" s="92"/>
      <c r="T22" s="92"/>
      <c r="U22" s="92"/>
      <c r="V22" s="92"/>
      <c r="W22" s="92"/>
      <c r="X22" s="94"/>
      <c r="AH22" s="5"/>
    </row>
    <row r="23" spans="2:38" s="18" customFormat="1" ht="15.75" thickBot="1" x14ac:dyDescent="0.3">
      <c r="B23" s="106" t="s">
        <v>18</v>
      </c>
      <c r="C23" s="105">
        <f>SUM(D13:D22)</f>
        <v>31971.050865726997</v>
      </c>
      <c r="D23" s="121"/>
      <c r="E23" s="104"/>
      <c r="F23" s="103">
        <f>SUM(F13:F22)</f>
        <v>29081.827754651546</v>
      </c>
      <c r="AH23" s="5"/>
    </row>
    <row r="24" spans="2:38" s="18" customFormat="1" ht="15.75" thickBot="1" x14ac:dyDescent="0.3">
      <c r="AH24" s="5"/>
    </row>
    <row r="25" spans="2:38" ht="15.75" thickBot="1" x14ac:dyDescent="0.3">
      <c r="B25" s="1" t="s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</row>
    <row r="26" spans="2:38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2:38" ht="15.75" thickBot="1" x14ac:dyDescent="0.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2:38" ht="16.5" thickBot="1" x14ac:dyDescent="0.3">
      <c r="B28" s="4"/>
      <c r="C28" s="19" t="s">
        <v>1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5"/>
      <c r="P28" s="6"/>
    </row>
    <row r="29" spans="2:38" ht="15.75" thickBot="1" x14ac:dyDescent="0.3">
      <c r="B29" s="4"/>
      <c r="C29" s="7" t="s">
        <v>2</v>
      </c>
      <c r="D29" s="8">
        <v>0</v>
      </c>
      <c r="E29" s="9">
        <v>1</v>
      </c>
      <c r="F29" s="9">
        <v>2</v>
      </c>
      <c r="G29" s="9">
        <v>3</v>
      </c>
      <c r="H29" s="9">
        <v>4</v>
      </c>
      <c r="I29" s="9">
        <v>5</v>
      </c>
      <c r="J29" s="9">
        <v>6</v>
      </c>
      <c r="K29" s="9">
        <v>7</v>
      </c>
      <c r="L29" s="9">
        <v>8</v>
      </c>
      <c r="M29" s="9">
        <v>9</v>
      </c>
      <c r="N29" s="10" t="s">
        <v>3</v>
      </c>
      <c r="O29" s="5"/>
      <c r="P29" s="6"/>
    </row>
    <row r="30" spans="2:38" x14ac:dyDescent="0.25">
      <c r="B30" s="4"/>
      <c r="C30" s="11">
        <v>0</v>
      </c>
      <c r="D30" s="12">
        <v>242</v>
      </c>
      <c r="E30" s="12">
        <v>775</v>
      </c>
      <c r="F30" s="12">
        <v>1217</v>
      </c>
      <c r="G30" s="12">
        <v>1584</v>
      </c>
      <c r="H30" s="12">
        <v>1996</v>
      </c>
      <c r="I30" s="12">
        <v>2459</v>
      </c>
      <c r="J30" s="12">
        <v>2616</v>
      </c>
      <c r="K30" s="12">
        <v>2774</v>
      </c>
      <c r="L30" s="12">
        <v>3006</v>
      </c>
      <c r="M30" s="12">
        <v>3121</v>
      </c>
      <c r="N30" s="13">
        <v>3320</v>
      </c>
      <c r="O30" s="5"/>
      <c r="P30" s="6"/>
    </row>
    <row r="31" spans="2:38" x14ac:dyDescent="0.25">
      <c r="B31" s="4"/>
      <c r="C31" s="11">
        <v>1</v>
      </c>
      <c r="D31" s="12">
        <v>238</v>
      </c>
      <c r="E31" s="12">
        <v>852</v>
      </c>
      <c r="F31" s="12">
        <v>1522</v>
      </c>
      <c r="G31" s="12">
        <v>2395</v>
      </c>
      <c r="H31" s="12">
        <v>2762</v>
      </c>
      <c r="I31" s="12">
        <v>3051</v>
      </c>
      <c r="J31" s="12">
        <v>3507</v>
      </c>
      <c r="K31" s="12">
        <v>3780</v>
      </c>
      <c r="L31" s="12">
        <v>4187</v>
      </c>
      <c r="M31" s="12" t="s">
        <v>4</v>
      </c>
      <c r="N31" s="14" t="s">
        <v>4</v>
      </c>
      <c r="O31" s="5"/>
      <c r="P31" s="6"/>
    </row>
    <row r="32" spans="2:38" x14ac:dyDescent="0.25">
      <c r="B32" s="4"/>
      <c r="C32" s="11">
        <v>2</v>
      </c>
      <c r="D32" s="12">
        <v>196</v>
      </c>
      <c r="E32" s="12">
        <v>891</v>
      </c>
      <c r="F32" s="12">
        <v>1556</v>
      </c>
      <c r="G32" s="12">
        <v>2310</v>
      </c>
      <c r="H32" s="12">
        <v>2898</v>
      </c>
      <c r="I32" s="12">
        <v>3061</v>
      </c>
      <c r="J32" s="12">
        <v>3493</v>
      </c>
      <c r="K32" s="12">
        <v>3776</v>
      </c>
      <c r="L32" s="12" t="s">
        <v>4</v>
      </c>
      <c r="M32" s="12" t="s">
        <v>4</v>
      </c>
      <c r="N32" s="14" t="s">
        <v>4</v>
      </c>
      <c r="O32" s="5"/>
      <c r="P32" s="6"/>
    </row>
    <row r="33" spans="2:34" x14ac:dyDescent="0.25">
      <c r="B33" s="4"/>
      <c r="C33" s="11">
        <v>3</v>
      </c>
      <c r="D33" s="12">
        <v>210</v>
      </c>
      <c r="E33" s="12">
        <v>978</v>
      </c>
      <c r="F33" s="12">
        <v>1540</v>
      </c>
      <c r="G33" s="12">
        <v>2683</v>
      </c>
      <c r="H33" s="12">
        <v>2930</v>
      </c>
      <c r="I33" s="12">
        <v>3245</v>
      </c>
      <c r="J33" s="12">
        <v>3462</v>
      </c>
      <c r="K33" s="12" t="s">
        <v>4</v>
      </c>
      <c r="L33" s="12" t="s">
        <v>4</v>
      </c>
      <c r="M33" s="12" t="s">
        <v>4</v>
      </c>
      <c r="N33" s="14" t="s">
        <v>4</v>
      </c>
      <c r="O33" s="5"/>
      <c r="P33" s="6"/>
    </row>
    <row r="34" spans="2:34" x14ac:dyDescent="0.25">
      <c r="B34" s="4"/>
      <c r="C34" s="11">
        <v>4</v>
      </c>
      <c r="D34" s="12">
        <v>300</v>
      </c>
      <c r="E34" s="12">
        <v>783</v>
      </c>
      <c r="F34" s="12">
        <v>1493</v>
      </c>
      <c r="G34" s="12">
        <v>2069</v>
      </c>
      <c r="H34" s="12">
        <v>2474</v>
      </c>
      <c r="I34" s="12">
        <v>2869</v>
      </c>
      <c r="J34" s="12" t="s">
        <v>4</v>
      </c>
      <c r="K34" s="12" t="s">
        <v>4</v>
      </c>
      <c r="L34" s="12" t="s">
        <v>4</v>
      </c>
      <c r="M34" s="12" t="s">
        <v>4</v>
      </c>
      <c r="N34" s="14" t="s">
        <v>4</v>
      </c>
      <c r="O34" s="5"/>
      <c r="P34" s="6"/>
    </row>
    <row r="35" spans="2:34" x14ac:dyDescent="0.25">
      <c r="B35" s="4"/>
      <c r="C35" s="11">
        <v>5</v>
      </c>
      <c r="D35" s="12">
        <v>268</v>
      </c>
      <c r="E35" s="12">
        <v>919</v>
      </c>
      <c r="F35" s="12">
        <v>1530</v>
      </c>
      <c r="G35" s="12">
        <v>2132</v>
      </c>
      <c r="H35" s="12">
        <v>2684</v>
      </c>
      <c r="I35" s="12" t="s">
        <v>4</v>
      </c>
      <c r="J35" s="12" t="s">
        <v>4</v>
      </c>
      <c r="K35" s="12" t="s">
        <v>4</v>
      </c>
      <c r="L35" s="12" t="s">
        <v>4</v>
      </c>
      <c r="M35" s="12" t="s">
        <v>4</v>
      </c>
      <c r="N35" s="14" t="s">
        <v>4</v>
      </c>
      <c r="O35" s="5"/>
      <c r="P35" s="6"/>
    </row>
    <row r="36" spans="2:34" s="18" customFormat="1" x14ac:dyDescent="0.25">
      <c r="B36" s="4"/>
      <c r="C36" s="11">
        <v>6</v>
      </c>
      <c r="D36" s="12">
        <v>298</v>
      </c>
      <c r="E36" s="12">
        <v>888</v>
      </c>
      <c r="F36" s="12">
        <v>1698</v>
      </c>
      <c r="G36" s="12">
        <v>2487</v>
      </c>
      <c r="H36" s="12" t="s">
        <v>4</v>
      </c>
      <c r="I36" s="12" t="s">
        <v>4</v>
      </c>
      <c r="J36" s="12" t="s">
        <v>4</v>
      </c>
      <c r="K36" s="12" t="s">
        <v>4</v>
      </c>
      <c r="L36" s="12" t="s">
        <v>4</v>
      </c>
      <c r="M36" s="12" t="s">
        <v>4</v>
      </c>
      <c r="N36" s="14" t="s">
        <v>4</v>
      </c>
      <c r="O36" s="5"/>
      <c r="P36" s="6"/>
    </row>
    <row r="37" spans="2:34" s="18" customFormat="1" x14ac:dyDescent="0.25">
      <c r="B37" s="4"/>
      <c r="C37" s="11">
        <v>7</v>
      </c>
      <c r="D37" s="12">
        <v>243</v>
      </c>
      <c r="E37" s="12">
        <v>980</v>
      </c>
      <c r="F37" s="12">
        <v>2010</v>
      </c>
      <c r="G37" s="12" t="s">
        <v>4</v>
      </c>
      <c r="H37" s="12" t="s">
        <v>4</v>
      </c>
      <c r="I37" s="12" t="s">
        <v>4</v>
      </c>
      <c r="J37" s="12" t="s">
        <v>4</v>
      </c>
      <c r="K37" s="12" t="s">
        <v>4</v>
      </c>
      <c r="L37" s="12" t="s">
        <v>4</v>
      </c>
      <c r="M37" s="12" t="s">
        <v>4</v>
      </c>
      <c r="N37" s="14" t="s">
        <v>4</v>
      </c>
      <c r="O37" s="5"/>
      <c r="P37" s="6"/>
    </row>
    <row r="38" spans="2:34" x14ac:dyDescent="0.25">
      <c r="B38" s="4"/>
      <c r="C38" s="11">
        <v>8</v>
      </c>
      <c r="D38" s="12">
        <v>255</v>
      </c>
      <c r="E38" s="12">
        <v>940</v>
      </c>
      <c r="F38" s="12" t="s">
        <v>4</v>
      </c>
      <c r="G38" s="12" t="s">
        <v>4</v>
      </c>
      <c r="H38" s="12" t="s">
        <v>4</v>
      </c>
      <c r="I38" s="12" t="s">
        <v>4</v>
      </c>
      <c r="J38" s="12" t="s">
        <v>4</v>
      </c>
      <c r="K38" s="12" t="s">
        <v>4</v>
      </c>
      <c r="L38" s="12" t="s">
        <v>4</v>
      </c>
      <c r="M38" s="12" t="s">
        <v>4</v>
      </c>
      <c r="N38" s="14" t="s">
        <v>4</v>
      </c>
      <c r="O38" s="5"/>
      <c r="P38" s="6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84"/>
    </row>
    <row r="39" spans="2:34" ht="15.75" thickBot="1" x14ac:dyDescent="0.3">
      <c r="B39" s="4"/>
      <c r="C39" s="15">
        <v>9</v>
      </c>
      <c r="D39" s="16">
        <v>233</v>
      </c>
      <c r="E39" s="16" t="s">
        <v>4</v>
      </c>
      <c r="F39" s="16" t="s">
        <v>4</v>
      </c>
      <c r="G39" s="16" t="s">
        <v>4</v>
      </c>
      <c r="H39" s="16" t="s">
        <v>4</v>
      </c>
      <c r="I39" s="16" t="s">
        <v>4</v>
      </c>
      <c r="J39" s="16" t="s">
        <v>4</v>
      </c>
      <c r="K39" s="16" t="s">
        <v>4</v>
      </c>
      <c r="L39" s="16" t="s">
        <v>4</v>
      </c>
      <c r="M39" s="16" t="s">
        <v>4</v>
      </c>
      <c r="N39" s="17" t="s">
        <v>4</v>
      </c>
      <c r="O39" s="5"/>
      <c r="P39" s="6"/>
    </row>
    <row r="40" spans="2:34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</row>
    <row r="41" spans="2:34" ht="15.75" thickBot="1" x14ac:dyDescent="0.3">
      <c r="B41" s="4"/>
      <c r="L41" s="18"/>
      <c r="M41" s="18"/>
      <c r="N41" s="18"/>
      <c r="O41" s="18"/>
      <c r="P41" s="6"/>
    </row>
    <row r="42" spans="2:34" ht="16.5" thickBot="1" x14ac:dyDescent="0.3">
      <c r="B42" s="4"/>
      <c r="C42" s="19" t="s">
        <v>5</v>
      </c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18"/>
      <c r="O42" s="18"/>
      <c r="P42" s="6"/>
    </row>
    <row r="43" spans="2:34" s="18" customFormat="1" ht="15.75" thickBot="1" x14ac:dyDescent="0.3">
      <c r="B43" s="4"/>
      <c r="C43" s="22" t="s">
        <v>2</v>
      </c>
      <c r="D43" s="9" t="s">
        <v>6</v>
      </c>
      <c r="E43" s="23" t="s">
        <v>7</v>
      </c>
      <c r="F43" s="23" t="s">
        <v>8</v>
      </c>
      <c r="G43" s="23" t="s">
        <v>9</v>
      </c>
      <c r="H43" s="23" t="s">
        <v>10</v>
      </c>
      <c r="I43" s="23" t="s">
        <v>11</v>
      </c>
      <c r="J43" s="23" t="s">
        <v>12</v>
      </c>
      <c r="K43" s="23" t="s">
        <v>13</v>
      </c>
      <c r="L43" s="23" t="s">
        <v>14</v>
      </c>
      <c r="M43" s="24" t="s">
        <v>15</v>
      </c>
      <c r="P43" s="6"/>
      <c r="W43" s="5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5"/>
    </row>
    <row r="44" spans="2:34" s="18" customFormat="1" x14ac:dyDescent="0.25">
      <c r="B44" s="4"/>
      <c r="C44" s="11">
        <v>0</v>
      </c>
      <c r="D44" s="25">
        <f>E30/D30</f>
        <v>3.2024793388429753</v>
      </c>
      <c r="E44" s="25">
        <f>F30/E30</f>
        <v>1.5703225806451613</v>
      </c>
      <c r="F44" s="25">
        <f>G30/F30</f>
        <v>1.3015612161051766</v>
      </c>
      <c r="G44" s="25">
        <f>H30/G30</f>
        <v>1.2601010101010102</v>
      </c>
      <c r="H44" s="25">
        <f>I30/H30</f>
        <v>1.2319639278557115</v>
      </c>
      <c r="I44" s="25">
        <f>J30/I30</f>
        <v>1.0638470923139487</v>
      </c>
      <c r="J44" s="25">
        <f>K30/J30</f>
        <v>1.0603975535168195</v>
      </c>
      <c r="K44" s="25">
        <f>L30/K30</f>
        <v>1.083633741888969</v>
      </c>
      <c r="L44" s="26">
        <f>M30/L30</f>
        <v>1.0382568196939455</v>
      </c>
      <c r="M44" s="26">
        <f>N30/M30</f>
        <v>1.0637616148670297</v>
      </c>
      <c r="P44" s="6"/>
      <c r="W44" s="5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5"/>
    </row>
    <row r="45" spans="2:34" s="18" customFormat="1" x14ac:dyDescent="0.25">
      <c r="B45" s="4"/>
      <c r="C45" s="11">
        <v>1</v>
      </c>
      <c r="D45" s="25">
        <f>E31/D31</f>
        <v>3.5798319327731094</v>
      </c>
      <c r="E45" s="25">
        <f>F31/E31</f>
        <v>1.7863849765258215</v>
      </c>
      <c r="F45" s="25">
        <f>G31/F31</f>
        <v>1.5735873850197108</v>
      </c>
      <c r="G45" s="25">
        <f>H31/G31</f>
        <v>1.1532359081419625</v>
      </c>
      <c r="H45" s="25">
        <f>I31/H31</f>
        <v>1.1046343229543809</v>
      </c>
      <c r="I45" s="25">
        <f>J31/I31</f>
        <v>1.1494591937069814</v>
      </c>
      <c r="J45" s="25">
        <f>K31/J31</f>
        <v>1.0778443113772456</v>
      </c>
      <c r="K45" s="25">
        <f>L31/K31</f>
        <v>1.1076719576719576</v>
      </c>
      <c r="L45" s="26" t="s">
        <v>4</v>
      </c>
      <c r="M45" s="6"/>
      <c r="P45" s="6"/>
    </row>
    <row r="46" spans="2:34" s="18" customFormat="1" x14ac:dyDescent="0.25">
      <c r="B46" s="4"/>
      <c r="C46" s="11">
        <v>2</v>
      </c>
      <c r="D46" s="25">
        <f>E32/D32</f>
        <v>4.545918367346939</v>
      </c>
      <c r="E46" s="25">
        <f>F32/E32</f>
        <v>1.7463524130190797</v>
      </c>
      <c r="F46" s="25">
        <f>G32/F32</f>
        <v>1.4845758354755785</v>
      </c>
      <c r="G46" s="25">
        <f>H32/G32</f>
        <v>1.2545454545454546</v>
      </c>
      <c r="H46" s="25">
        <f>I32/H32</f>
        <v>1.0562456866804693</v>
      </c>
      <c r="I46" s="25">
        <f>J32/I32</f>
        <v>1.1411303495589677</v>
      </c>
      <c r="J46" s="25">
        <f>K32/J32</f>
        <v>1.081019181219582</v>
      </c>
      <c r="K46" s="25" t="s">
        <v>4</v>
      </c>
      <c r="L46" s="26" t="s">
        <v>4</v>
      </c>
      <c r="M46" s="6"/>
      <c r="P46" s="6"/>
    </row>
    <row r="47" spans="2:34" s="18" customFormat="1" x14ac:dyDescent="0.25">
      <c r="B47" s="4"/>
      <c r="C47" s="11">
        <v>3</v>
      </c>
      <c r="D47" s="25">
        <f>E33/D33</f>
        <v>4.6571428571428575</v>
      </c>
      <c r="E47" s="25">
        <f>F33/E33</f>
        <v>1.574642126789366</v>
      </c>
      <c r="F47" s="25">
        <f>G33/F33</f>
        <v>1.7422077922077923</v>
      </c>
      <c r="G47" s="25">
        <f>H33/G33</f>
        <v>1.0920611256056654</v>
      </c>
      <c r="H47" s="25">
        <f>I33/H33</f>
        <v>1.1075085324232081</v>
      </c>
      <c r="I47" s="25">
        <f>J33/I33</f>
        <v>1.0668721109399075</v>
      </c>
      <c r="J47" s="25" t="s">
        <v>4</v>
      </c>
      <c r="K47" s="25" t="s">
        <v>4</v>
      </c>
      <c r="L47" s="26" t="s">
        <v>4</v>
      </c>
      <c r="M47" s="6"/>
      <c r="P47" s="6"/>
      <c r="AH47" s="101"/>
    </row>
    <row r="48" spans="2:34" s="18" customFormat="1" x14ac:dyDescent="0.25">
      <c r="B48" s="4"/>
      <c r="C48" s="11">
        <v>4</v>
      </c>
      <c r="D48" s="25">
        <f>E34/D34</f>
        <v>2.61</v>
      </c>
      <c r="E48" s="25">
        <f>F34/E34</f>
        <v>1.9067688378033205</v>
      </c>
      <c r="F48" s="25">
        <f>G34/F34</f>
        <v>1.3858004018754186</v>
      </c>
      <c r="G48" s="25">
        <f>H34/G34</f>
        <v>1.195746737554374</v>
      </c>
      <c r="H48" s="25">
        <f>I34/H34</f>
        <v>1.1596604688763137</v>
      </c>
      <c r="I48" s="25" t="s">
        <v>4</v>
      </c>
      <c r="J48" s="25" t="s">
        <v>4</v>
      </c>
      <c r="K48" s="25" t="s">
        <v>4</v>
      </c>
      <c r="L48" s="26" t="s">
        <v>4</v>
      </c>
      <c r="M48" s="6"/>
      <c r="P48" s="6"/>
      <c r="AH48" s="100"/>
    </row>
    <row r="49" spans="2:30" s="18" customFormat="1" x14ac:dyDescent="0.25">
      <c r="B49" s="4"/>
      <c r="C49" s="11">
        <v>5</v>
      </c>
      <c r="D49" s="25">
        <f>E35/D35</f>
        <v>3.4291044776119404</v>
      </c>
      <c r="E49" s="25">
        <f>F35/E35</f>
        <v>1.6648531011969532</v>
      </c>
      <c r="F49" s="25">
        <f>G35/F35</f>
        <v>1.3934640522875816</v>
      </c>
      <c r="G49" s="25">
        <f>H35/G35</f>
        <v>1.2589118198874296</v>
      </c>
      <c r="H49" s="25" t="s">
        <v>4</v>
      </c>
      <c r="I49" s="25" t="s">
        <v>4</v>
      </c>
      <c r="J49" s="25" t="s">
        <v>4</v>
      </c>
      <c r="K49" s="25" t="s">
        <v>4</v>
      </c>
      <c r="L49" s="26" t="s">
        <v>4</v>
      </c>
      <c r="M49" s="6"/>
      <c r="P49" s="6"/>
    </row>
    <row r="50" spans="2:30" s="18" customFormat="1" x14ac:dyDescent="0.25">
      <c r="B50" s="4"/>
      <c r="C50" s="11">
        <v>6</v>
      </c>
      <c r="D50" s="25">
        <f>E36/D36</f>
        <v>2.9798657718120807</v>
      </c>
      <c r="E50" s="25">
        <f>F36/E36</f>
        <v>1.9121621621621621</v>
      </c>
      <c r="F50" s="25">
        <f>G36/F36</f>
        <v>1.4646643109540636</v>
      </c>
      <c r="G50" s="25" t="s">
        <v>4</v>
      </c>
      <c r="H50" s="25" t="s">
        <v>4</v>
      </c>
      <c r="I50" s="25" t="s">
        <v>4</v>
      </c>
      <c r="J50" s="25" t="s">
        <v>4</v>
      </c>
      <c r="K50" s="25" t="s">
        <v>4</v>
      </c>
      <c r="L50" s="26" t="s">
        <v>4</v>
      </c>
      <c r="M50" s="6"/>
      <c r="P50" s="6"/>
    </row>
    <row r="51" spans="2:30" x14ac:dyDescent="0.25">
      <c r="B51" s="4"/>
      <c r="C51" s="11">
        <v>7</v>
      </c>
      <c r="D51" s="25">
        <f>E37/D37</f>
        <v>4.0329218106995883</v>
      </c>
      <c r="E51" s="25">
        <f>F37/E37</f>
        <v>2.0510204081632653</v>
      </c>
      <c r="F51" s="25" t="s">
        <v>4</v>
      </c>
      <c r="G51" s="25" t="s">
        <v>4</v>
      </c>
      <c r="H51" s="25" t="s">
        <v>4</v>
      </c>
      <c r="I51" s="25" t="s">
        <v>4</v>
      </c>
      <c r="J51" s="25" t="s">
        <v>4</v>
      </c>
      <c r="K51" s="25" t="s">
        <v>4</v>
      </c>
      <c r="L51" s="26" t="s">
        <v>4</v>
      </c>
      <c r="M51" s="6"/>
      <c r="N51" s="18"/>
      <c r="O51" s="18"/>
      <c r="P51" s="6"/>
    </row>
    <row r="52" spans="2:30" ht="15.75" thickBot="1" x14ac:dyDescent="0.3">
      <c r="B52" s="4"/>
      <c r="C52" s="15">
        <v>8</v>
      </c>
      <c r="D52" s="27">
        <f>E38/D38</f>
        <v>3.6862745098039214</v>
      </c>
      <c r="E52" s="27" t="s">
        <v>4</v>
      </c>
      <c r="F52" s="27" t="s">
        <v>4</v>
      </c>
      <c r="G52" s="27" t="s">
        <v>4</v>
      </c>
      <c r="H52" s="27" t="s">
        <v>4</v>
      </c>
      <c r="I52" s="27" t="s">
        <v>4</v>
      </c>
      <c r="J52" s="27" t="s">
        <v>4</v>
      </c>
      <c r="K52" s="27" t="s">
        <v>4</v>
      </c>
      <c r="L52" s="28" t="s">
        <v>4</v>
      </c>
      <c r="M52" s="29"/>
      <c r="N52" s="18"/>
      <c r="P52" s="6"/>
    </row>
    <row r="53" spans="2:30" ht="15.75" thickBot="1" x14ac:dyDescent="0.3">
      <c r="B53" s="4"/>
      <c r="N53" s="18"/>
      <c r="O53" s="5"/>
      <c r="P53" s="6"/>
    </row>
    <row r="54" spans="2:30" ht="15.75" thickBot="1" x14ac:dyDescent="0.3">
      <c r="B54" s="4"/>
      <c r="C54" s="30" t="s">
        <v>2</v>
      </c>
      <c r="D54" s="133" t="str">
        <f>D43</f>
        <v>0/1</v>
      </c>
      <c r="E54" s="134" t="str">
        <f>E43</f>
        <v>1/2</v>
      </c>
      <c r="F54" s="134" t="str">
        <f>F43</f>
        <v>2/3</v>
      </c>
      <c r="G54" s="134" t="str">
        <f>G43</f>
        <v>3/4</v>
      </c>
      <c r="H54" s="134" t="str">
        <f>H43</f>
        <v>4/5</v>
      </c>
      <c r="I54" s="134" t="str">
        <f>I43</f>
        <v>5/6</v>
      </c>
      <c r="J54" s="134" t="str">
        <f>J43</f>
        <v>6/7</v>
      </c>
      <c r="K54" s="134" t="str">
        <f>K43</f>
        <v>7/8</v>
      </c>
      <c r="L54" s="134" t="str">
        <f>L43</f>
        <v>8/9</v>
      </c>
      <c r="M54" s="135" t="str">
        <f>M43</f>
        <v>9/Inf</v>
      </c>
      <c r="N54" s="33"/>
      <c r="O54" s="5"/>
      <c r="P54" s="6"/>
    </row>
    <row r="55" spans="2:30" x14ac:dyDescent="0.25">
      <c r="B55" s="4"/>
      <c r="C55" s="132" t="s">
        <v>36</v>
      </c>
      <c r="D55" s="137">
        <f>MAX(D44:D52)</f>
        <v>4.6571428571428575</v>
      </c>
      <c r="E55" s="138">
        <f t="shared" ref="E55:M55" si="0">MAX(E44:E52)</f>
        <v>2.0510204081632653</v>
      </c>
      <c r="F55" s="138">
        <f t="shared" si="0"/>
        <v>1.7422077922077923</v>
      </c>
      <c r="G55" s="138">
        <f t="shared" si="0"/>
        <v>1.2601010101010102</v>
      </c>
      <c r="H55" s="138">
        <f t="shared" si="0"/>
        <v>1.2319639278557115</v>
      </c>
      <c r="I55" s="138">
        <f t="shared" si="0"/>
        <v>1.1494591937069814</v>
      </c>
      <c r="J55" s="138">
        <f t="shared" si="0"/>
        <v>1.081019181219582</v>
      </c>
      <c r="K55" s="138">
        <f t="shared" si="0"/>
        <v>1.1076719576719576</v>
      </c>
      <c r="L55" s="138">
        <f t="shared" si="0"/>
        <v>1.0382568196939455</v>
      </c>
      <c r="M55" s="139">
        <f t="shared" si="0"/>
        <v>1.0637616148670297</v>
      </c>
      <c r="N55" s="34"/>
      <c r="O55" s="5"/>
      <c r="P55" s="6"/>
    </row>
    <row r="56" spans="2:30" ht="15.75" thickBot="1" x14ac:dyDescent="0.3">
      <c r="B56" s="4"/>
      <c r="C56" s="136" t="s">
        <v>16</v>
      </c>
      <c r="D56" s="128">
        <f>PRODUCT(D55:M55)</f>
        <v>39.271733489136871</v>
      </c>
      <c r="E56" s="35">
        <f>PRODUCT(E55:M55)</f>
        <v>8.4325808105508617</v>
      </c>
      <c r="F56" s="35">
        <f>PRODUCT(F55:M55)</f>
        <v>4.111407559373057</v>
      </c>
      <c r="G56" s="35">
        <f>PRODUCT(G55:M55)</f>
        <v>2.359883578618899</v>
      </c>
      <c r="H56" s="35">
        <f>PRODUCT(H55:M55)</f>
        <v>1.8727733409480645</v>
      </c>
      <c r="I56" s="35">
        <f>PRODUCT(I55:M55)</f>
        <v>1.5201527403547519</v>
      </c>
      <c r="J56" s="35">
        <f>PRODUCT(J55:M55)</f>
        <v>1.3224938724899771</v>
      </c>
      <c r="K56" s="35">
        <f>PRODUCT(K55:M55)</f>
        <v>1.2233768793981699</v>
      </c>
      <c r="L56" s="35">
        <f>PRODUCT(L55:M55)</f>
        <v>1.1044577511643379</v>
      </c>
      <c r="M56" s="36">
        <f>M55</f>
        <v>1.0637616148670297</v>
      </c>
      <c r="N56" s="5"/>
      <c r="O56" s="5"/>
      <c r="P56" s="6"/>
    </row>
    <row r="57" spans="2:30" ht="15.75" thickBot="1" x14ac:dyDescent="0.3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</row>
    <row r="58" spans="2:30" ht="16.5" thickBot="1" x14ac:dyDescent="0.3">
      <c r="B58" s="4"/>
      <c r="C58" s="19" t="s">
        <v>17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5"/>
      <c r="P58" s="6"/>
    </row>
    <row r="59" spans="2:30" ht="15.75" thickBot="1" x14ac:dyDescent="0.3">
      <c r="B59" s="4"/>
      <c r="C59" s="37" t="s">
        <v>2</v>
      </c>
      <c r="D59" s="38">
        <v>0</v>
      </c>
      <c r="E59" s="39">
        <v>1</v>
      </c>
      <c r="F59" s="39">
        <v>2</v>
      </c>
      <c r="G59" s="39">
        <v>3</v>
      </c>
      <c r="H59" s="39">
        <v>4</v>
      </c>
      <c r="I59" s="39">
        <v>5</v>
      </c>
      <c r="J59" s="39">
        <v>6</v>
      </c>
      <c r="K59" s="39">
        <v>7</v>
      </c>
      <c r="L59" s="39">
        <v>8</v>
      </c>
      <c r="M59" s="40">
        <v>9</v>
      </c>
      <c r="N59" s="41" t="s">
        <v>3</v>
      </c>
      <c r="O59" s="5"/>
      <c r="P59" s="6"/>
    </row>
    <row r="60" spans="2:30" x14ac:dyDescent="0.25">
      <c r="B60" s="4"/>
      <c r="C60" s="42">
        <v>0</v>
      </c>
      <c r="D60" s="43">
        <f>D30*D56</f>
        <v>9503.7595043711226</v>
      </c>
      <c r="E60" s="44">
        <f>E30*E56</f>
        <v>6535.2501281769182</v>
      </c>
      <c r="F60" s="44">
        <f>F30*F56</f>
        <v>5003.5829997570108</v>
      </c>
      <c r="G60" s="44">
        <f>G30*G56</f>
        <v>3738.0555885323361</v>
      </c>
      <c r="H60" s="44">
        <f>H30*H56</f>
        <v>3738.0555885323365</v>
      </c>
      <c r="I60" s="44">
        <f>I30*I56</f>
        <v>3738.0555885323347</v>
      </c>
      <c r="J60" s="44">
        <f>J30*J56</f>
        <v>3459.6439704337799</v>
      </c>
      <c r="K60" s="44">
        <f>K30*K56</f>
        <v>3393.647463450523</v>
      </c>
      <c r="L60" s="44">
        <f>L30*L56</f>
        <v>3319.9999999999995</v>
      </c>
      <c r="M60" s="45">
        <f>M30*M56</f>
        <v>3319.9999999999995</v>
      </c>
      <c r="N60" s="74">
        <f>M60</f>
        <v>3319.9999999999995</v>
      </c>
      <c r="O60" s="5"/>
      <c r="P60" s="6"/>
    </row>
    <row r="61" spans="2:30" x14ac:dyDescent="0.25">
      <c r="B61" s="4"/>
      <c r="C61" s="42">
        <v>1</v>
      </c>
      <c r="D61" s="47">
        <f>D31*D56</f>
        <v>9346.6725704145756</v>
      </c>
      <c r="E61" s="25">
        <f>E31*E56</f>
        <v>7184.5588505893338</v>
      </c>
      <c r="F61" s="25">
        <f>F31*F56</f>
        <v>6257.5623053657928</v>
      </c>
      <c r="G61" s="25">
        <f>G31*G56</f>
        <v>5651.9211707922632</v>
      </c>
      <c r="H61" s="25">
        <f>H31*H56</f>
        <v>5172.5999676985539</v>
      </c>
      <c r="I61" s="25">
        <f>I31*I56</f>
        <v>4637.9860108223484</v>
      </c>
      <c r="J61" s="25">
        <f>J31*J56</f>
        <v>4637.9860108223493</v>
      </c>
      <c r="K61" s="25">
        <f>K31*K56</f>
        <v>4624.3646041250822</v>
      </c>
      <c r="L61" s="25">
        <f>L31*L56</f>
        <v>4624.3646041250822</v>
      </c>
      <c r="M61" s="26" t="s">
        <v>4</v>
      </c>
      <c r="N61" s="74">
        <f>L61</f>
        <v>4624.3646041250822</v>
      </c>
      <c r="O61" s="5"/>
      <c r="P61" s="6"/>
    </row>
    <row r="62" spans="2:30" s="18" customFormat="1" x14ac:dyDescent="0.25">
      <c r="B62" s="4"/>
      <c r="C62" s="42">
        <v>2</v>
      </c>
      <c r="D62" s="47">
        <f>D32*D56</f>
        <v>7697.2597638708266</v>
      </c>
      <c r="E62" s="25">
        <f>E32*E56</f>
        <v>7513.4295022008182</v>
      </c>
      <c r="F62" s="25">
        <f>F32*F56</f>
        <v>6397.3501623844768</v>
      </c>
      <c r="G62" s="25">
        <f>G32*G56</f>
        <v>5451.3310666096568</v>
      </c>
      <c r="H62" s="25">
        <f>H32*H56</f>
        <v>5427.2971420674912</v>
      </c>
      <c r="I62" s="25">
        <f>I32*I56</f>
        <v>4653.1875382258959</v>
      </c>
      <c r="J62" s="25">
        <f>J32*J56</f>
        <v>4619.4710966074899</v>
      </c>
      <c r="K62" s="25">
        <f>K32*K56</f>
        <v>4619.471096607489</v>
      </c>
      <c r="L62" s="25" t="s">
        <v>4</v>
      </c>
      <c r="M62" s="26" t="s">
        <v>4</v>
      </c>
      <c r="N62" s="74">
        <f>K62</f>
        <v>4619.471096607489</v>
      </c>
      <c r="O62" s="5"/>
      <c r="P62" s="6"/>
    </row>
    <row r="63" spans="2:30" s="18" customFormat="1" x14ac:dyDescent="0.25">
      <c r="B63" s="4"/>
      <c r="C63" s="42">
        <v>3</v>
      </c>
      <c r="D63" s="47">
        <f>D33*D56</f>
        <v>8247.064032718743</v>
      </c>
      <c r="E63" s="25">
        <f>E33*E56</f>
        <v>8247.064032718743</v>
      </c>
      <c r="F63" s="25">
        <f>F33*F56</f>
        <v>6331.567641434508</v>
      </c>
      <c r="G63" s="25">
        <f>G33*G56</f>
        <v>6331.5676414345062</v>
      </c>
      <c r="H63" s="25">
        <f>H33*H56</f>
        <v>5487.2258889778286</v>
      </c>
      <c r="I63" s="25">
        <f>I33*I56</f>
        <v>4932.8956424511698</v>
      </c>
      <c r="J63" s="25">
        <f>J33*J56</f>
        <v>4578.4737865603011</v>
      </c>
      <c r="K63" s="25" t="s">
        <v>4</v>
      </c>
      <c r="L63" s="25" t="s">
        <v>4</v>
      </c>
      <c r="M63" s="26" t="s">
        <v>4</v>
      </c>
      <c r="N63" s="74">
        <f>J63</f>
        <v>4578.4737865603011</v>
      </c>
      <c r="O63" s="5"/>
      <c r="P63" s="6"/>
      <c r="AD63" s="99"/>
    </row>
    <row r="64" spans="2:30" x14ac:dyDescent="0.25">
      <c r="B64" s="4"/>
      <c r="C64" s="42">
        <v>4</v>
      </c>
      <c r="D64" s="47">
        <f>D34*D56</f>
        <v>11781.520046741061</v>
      </c>
      <c r="E64" s="25">
        <f>E34*E56</f>
        <v>6602.7107746613246</v>
      </c>
      <c r="F64" s="25">
        <f>F34*F56</f>
        <v>6138.331486143974</v>
      </c>
      <c r="G64" s="25">
        <f>G34*G56</f>
        <v>4882.5991241625015</v>
      </c>
      <c r="H64" s="25">
        <f>H34*H56</f>
        <v>4633.2412455055119</v>
      </c>
      <c r="I64" s="25">
        <f>I34*I56</f>
        <v>4361.3182120777828</v>
      </c>
      <c r="J64" s="25" t="s">
        <v>4</v>
      </c>
      <c r="K64" s="25" t="s">
        <v>4</v>
      </c>
      <c r="L64" s="25" t="s">
        <v>4</v>
      </c>
      <c r="M64" s="26" t="s">
        <v>4</v>
      </c>
      <c r="N64" s="74">
        <f>I64</f>
        <v>4361.3182120777828</v>
      </c>
      <c r="O64" s="5"/>
      <c r="P64" s="6"/>
      <c r="Z64"/>
      <c r="AD64" s="97"/>
    </row>
    <row r="65" spans="2:37" s="18" customFormat="1" x14ac:dyDescent="0.25">
      <c r="B65" s="4"/>
      <c r="C65" s="42">
        <v>5</v>
      </c>
      <c r="D65" s="47">
        <f>D35*D56</f>
        <v>10524.824575088682</v>
      </c>
      <c r="E65" s="25">
        <f>E35*E56</f>
        <v>7749.5417648962421</v>
      </c>
      <c r="F65" s="25">
        <f>F35*F56</f>
        <v>6290.4535658407776</v>
      </c>
      <c r="G65" s="25">
        <f>G35*G56</f>
        <v>5031.2717896154927</v>
      </c>
      <c r="H65" s="25">
        <f>H35*H56</f>
        <v>5026.5236471046046</v>
      </c>
      <c r="I65" s="25" t="s">
        <v>4</v>
      </c>
      <c r="J65" s="25" t="s">
        <v>4</v>
      </c>
      <c r="K65" s="25" t="s">
        <v>4</v>
      </c>
      <c r="L65" s="25" t="s">
        <v>4</v>
      </c>
      <c r="M65" s="26" t="s">
        <v>4</v>
      </c>
      <c r="N65" s="74">
        <f>H65</f>
        <v>5026.5236471046046</v>
      </c>
      <c r="O65" s="5"/>
      <c r="P65" s="6"/>
      <c r="AD65" s="97"/>
    </row>
    <row r="66" spans="2:37" x14ac:dyDescent="0.25">
      <c r="B66" s="4"/>
      <c r="C66" s="42">
        <v>6</v>
      </c>
      <c r="D66" s="47">
        <f>D36*D56</f>
        <v>11702.976579762788</v>
      </c>
      <c r="E66" s="25">
        <f>E36*E56</f>
        <v>7488.131759769165</v>
      </c>
      <c r="F66" s="25">
        <f>F36*F56</f>
        <v>6981.1700358154512</v>
      </c>
      <c r="G66" s="25">
        <f>G36*G56</f>
        <v>5869.030460025202</v>
      </c>
      <c r="H66" s="25" t="s">
        <v>4</v>
      </c>
      <c r="I66" s="25" t="s">
        <v>4</v>
      </c>
      <c r="J66" s="25" t="s">
        <v>4</v>
      </c>
      <c r="K66" s="25" t="s">
        <v>4</v>
      </c>
      <c r="L66" s="25" t="s">
        <v>4</v>
      </c>
      <c r="M66" s="26" t="s">
        <v>4</v>
      </c>
      <c r="N66" s="74">
        <f>G66</f>
        <v>5869.030460025202</v>
      </c>
      <c r="O66" s="5"/>
      <c r="P66" s="6"/>
      <c r="Z66"/>
      <c r="AD66" s="97"/>
      <c r="AI66" s="98"/>
      <c r="AJ66" s="98"/>
      <c r="AK66" s="98"/>
    </row>
    <row r="67" spans="2:37" x14ac:dyDescent="0.25">
      <c r="B67" s="4"/>
      <c r="C67" s="42">
        <v>7</v>
      </c>
      <c r="D67" s="47">
        <f>D37*D56</f>
        <v>9543.0312378602594</v>
      </c>
      <c r="E67" s="25">
        <f>E37*E56</f>
        <v>8263.9291943398439</v>
      </c>
      <c r="F67" s="25">
        <f>F37*F56</f>
        <v>8263.9291943398439</v>
      </c>
      <c r="G67" s="25" t="s">
        <v>4</v>
      </c>
      <c r="H67" s="25" t="s">
        <v>4</v>
      </c>
      <c r="I67" s="25" t="s">
        <v>4</v>
      </c>
      <c r="J67" s="25" t="s">
        <v>4</v>
      </c>
      <c r="K67" s="25" t="s">
        <v>4</v>
      </c>
      <c r="L67" s="25" t="s">
        <v>4</v>
      </c>
      <c r="M67" s="26" t="s">
        <v>4</v>
      </c>
      <c r="N67" s="74">
        <f>F67</f>
        <v>8263.9291943398439</v>
      </c>
      <c r="O67" s="5"/>
      <c r="P67" s="6"/>
      <c r="Z67"/>
      <c r="AD67" s="97"/>
    </row>
    <row r="68" spans="2:37" x14ac:dyDescent="0.25">
      <c r="B68" s="4"/>
      <c r="C68" s="42">
        <v>8</v>
      </c>
      <c r="D68" s="47">
        <f>D38*D56</f>
        <v>10014.292039729902</v>
      </c>
      <c r="E68" s="25">
        <f>E38*E56</f>
        <v>7926.6259619178099</v>
      </c>
      <c r="F68" s="25" t="s">
        <v>4</v>
      </c>
      <c r="G68" s="25" t="s">
        <v>4</v>
      </c>
      <c r="H68" s="25" t="s">
        <v>4</v>
      </c>
      <c r="I68" s="25" t="s">
        <v>4</v>
      </c>
      <c r="J68" s="25" t="s">
        <v>4</v>
      </c>
      <c r="K68" s="25" t="s">
        <v>4</v>
      </c>
      <c r="L68" s="25" t="s">
        <v>4</v>
      </c>
      <c r="M68" s="26" t="s">
        <v>4</v>
      </c>
      <c r="N68" s="74">
        <f>E68</f>
        <v>7926.6259619178099</v>
      </c>
      <c r="O68" s="5"/>
      <c r="P68" s="6"/>
      <c r="Z68"/>
      <c r="AD68" s="97"/>
    </row>
    <row r="69" spans="2:37" ht="15.75" thickBot="1" x14ac:dyDescent="0.3">
      <c r="B69" s="4"/>
      <c r="C69" s="48">
        <v>9</v>
      </c>
      <c r="D69" s="49">
        <f>D39*D56</f>
        <v>9150.31390296889</v>
      </c>
      <c r="E69" s="27" t="s">
        <v>4</v>
      </c>
      <c r="F69" s="27" t="s">
        <v>4</v>
      </c>
      <c r="G69" s="27" t="s">
        <v>4</v>
      </c>
      <c r="H69" s="27" t="s">
        <v>4</v>
      </c>
      <c r="I69" s="27" t="s">
        <v>4</v>
      </c>
      <c r="J69" s="27" t="s">
        <v>4</v>
      </c>
      <c r="K69" s="27" t="s">
        <v>4</v>
      </c>
      <c r="L69" s="27" t="s">
        <v>4</v>
      </c>
      <c r="M69" s="28" t="s">
        <v>4</v>
      </c>
      <c r="N69" s="82">
        <f>D69</f>
        <v>9150.31390296889</v>
      </c>
      <c r="O69" s="5"/>
      <c r="P69" s="6"/>
      <c r="Z69"/>
      <c r="AD69" s="97"/>
    </row>
    <row r="70" spans="2:37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Z70"/>
      <c r="AD70" s="97"/>
    </row>
    <row r="71" spans="2:37" ht="15.75" thickBot="1" x14ac:dyDescent="0.3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18"/>
      <c r="P71" s="6"/>
      <c r="Z71"/>
      <c r="AD71" s="97"/>
    </row>
    <row r="72" spans="2:37" ht="15.75" thickBot="1" x14ac:dyDescent="0.3">
      <c r="B72" s="4"/>
      <c r="C72" s="30" t="s">
        <v>2</v>
      </c>
      <c r="D72" s="31">
        <v>0</v>
      </c>
      <c r="E72" s="31">
        <v>1</v>
      </c>
      <c r="F72" s="31">
        <v>2</v>
      </c>
      <c r="G72" s="31">
        <v>3</v>
      </c>
      <c r="H72" s="31">
        <v>4</v>
      </c>
      <c r="I72" s="31">
        <v>5</v>
      </c>
      <c r="J72" s="31">
        <v>6</v>
      </c>
      <c r="K72" s="31">
        <v>7</v>
      </c>
      <c r="L72" s="31">
        <v>8</v>
      </c>
      <c r="M72" s="31">
        <v>9</v>
      </c>
      <c r="N72" s="51" t="s">
        <v>18</v>
      </c>
      <c r="O72" s="18"/>
      <c r="P72" s="6"/>
      <c r="Z72"/>
      <c r="AD72" s="96" t="s">
        <v>25</v>
      </c>
    </row>
    <row r="73" spans="2:37" ht="15.75" thickBot="1" x14ac:dyDescent="0.3">
      <c r="B73" s="4"/>
      <c r="C73" s="52" t="s">
        <v>19</v>
      </c>
      <c r="D73" s="53">
        <f>D69</f>
        <v>9150.31390296889</v>
      </c>
      <c r="E73" s="54">
        <f>E68</f>
        <v>7926.6259619178099</v>
      </c>
      <c r="F73" s="54">
        <f>F67</f>
        <v>8263.9291943398439</v>
      </c>
      <c r="G73" s="54">
        <f>G66</f>
        <v>5869.030460025202</v>
      </c>
      <c r="H73" s="54">
        <f>H65</f>
        <v>5026.5236471046046</v>
      </c>
      <c r="I73" s="54">
        <f>I64</f>
        <v>4361.3182120777828</v>
      </c>
      <c r="J73" s="54">
        <f>J63</f>
        <v>4578.4737865603011</v>
      </c>
      <c r="K73" s="54">
        <f>K62</f>
        <v>4619.471096607489</v>
      </c>
      <c r="L73" s="54">
        <f>L61</f>
        <v>4624.3646041250822</v>
      </c>
      <c r="M73" s="55">
        <f>M60</f>
        <v>3319.9999999999995</v>
      </c>
      <c r="N73" s="56">
        <f>SUM(D73:M73)</f>
        <v>57740.050865727004</v>
      </c>
      <c r="O73" s="18"/>
      <c r="P73" s="6"/>
      <c r="Z73"/>
      <c r="AD73" s="96" t="b">
        <f>C23=N75</f>
        <v>1</v>
      </c>
    </row>
    <row r="74" spans="2:37" ht="15.75" thickBot="1" x14ac:dyDescent="0.3">
      <c r="B74" s="4"/>
      <c r="C74" s="15" t="s">
        <v>24</v>
      </c>
      <c r="D74" s="57">
        <f>D39</f>
        <v>233</v>
      </c>
      <c r="E74" s="58">
        <f>E38</f>
        <v>940</v>
      </c>
      <c r="F74" s="58">
        <f>F37</f>
        <v>2010</v>
      </c>
      <c r="G74" s="58">
        <f>G36</f>
        <v>2487</v>
      </c>
      <c r="H74" s="58">
        <f>H35</f>
        <v>2684</v>
      </c>
      <c r="I74" s="58">
        <f>I34</f>
        <v>2869</v>
      </c>
      <c r="J74" s="58">
        <f>J33</f>
        <v>3462</v>
      </c>
      <c r="K74" s="58">
        <f>K32</f>
        <v>3776</v>
      </c>
      <c r="L74" s="58">
        <f>L31</f>
        <v>4187</v>
      </c>
      <c r="M74" s="59">
        <f>M30</f>
        <v>3121</v>
      </c>
      <c r="N74" s="60">
        <f>SUM(D74:M74)</f>
        <v>25769</v>
      </c>
      <c r="O74" s="18"/>
      <c r="P74" s="6"/>
    </row>
    <row r="75" spans="2:37" ht="15.75" thickBot="1" x14ac:dyDescent="0.3">
      <c r="B75" s="4"/>
      <c r="C75" s="120" t="s">
        <v>37</v>
      </c>
      <c r="D75" s="61">
        <f>D73-D74</f>
        <v>8917.31390296889</v>
      </c>
      <c r="E75" s="62">
        <f>E73-E74</f>
        <v>6986.6259619178099</v>
      </c>
      <c r="F75" s="62">
        <f>F73-F74</f>
        <v>6253.9291943398439</v>
      </c>
      <c r="G75" s="62">
        <f>G73-G74</f>
        <v>3382.030460025202</v>
      </c>
      <c r="H75" s="62">
        <f>H73-H74</f>
        <v>2342.5236471046046</v>
      </c>
      <c r="I75" s="62">
        <f>I73-I74</f>
        <v>1492.3182120777828</v>
      </c>
      <c r="J75" s="62">
        <f>J73-J74</f>
        <v>1116.4737865603011</v>
      </c>
      <c r="K75" s="62">
        <f>K73-K74</f>
        <v>843.47109660748902</v>
      </c>
      <c r="L75" s="62">
        <f>L73-L74</f>
        <v>437.36460412508222</v>
      </c>
      <c r="M75" s="63">
        <f>M73-M74</f>
        <v>198.99999999999955</v>
      </c>
      <c r="N75" s="64">
        <f>N73-N74</f>
        <v>31971.050865727004</v>
      </c>
      <c r="O75" s="65"/>
      <c r="P75" s="6"/>
    </row>
    <row r="76" spans="2:37" ht="15.75" thickBot="1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2:37" s="18" customFormat="1" ht="15.75" thickBot="1" x14ac:dyDescent="0.3">
      <c r="B77" s="4"/>
      <c r="C77" s="30" t="s">
        <v>2</v>
      </c>
      <c r="D77" s="31">
        <v>0</v>
      </c>
      <c r="E77" s="31">
        <v>1</v>
      </c>
      <c r="F77" s="31">
        <v>2</v>
      </c>
      <c r="G77" s="31">
        <v>3</v>
      </c>
      <c r="H77" s="31">
        <v>4</v>
      </c>
      <c r="I77" s="31">
        <v>5</v>
      </c>
      <c r="J77" s="31">
        <v>6</v>
      </c>
      <c r="K77" s="31">
        <v>7</v>
      </c>
      <c r="L77" s="31">
        <v>8</v>
      </c>
      <c r="M77" s="32">
        <v>9</v>
      </c>
      <c r="N77" s="5"/>
      <c r="O77" s="5"/>
      <c r="P77" s="6"/>
    </row>
    <row r="78" spans="2:37" s="18" customFormat="1" ht="15.75" thickBot="1" x14ac:dyDescent="0.3">
      <c r="B78" s="4"/>
      <c r="C78" s="66" t="s">
        <v>20</v>
      </c>
      <c r="D78" s="67">
        <f>D74/D73</f>
        <v>2.546360731126408E-2</v>
      </c>
      <c r="E78" s="67">
        <f>E74/E73</f>
        <v>0.11858765690674414</v>
      </c>
      <c r="F78" s="67">
        <f>F74/F73</f>
        <v>0.24322570447199565</v>
      </c>
      <c r="G78" s="67">
        <f>G74/G73</f>
        <v>0.42374971759634056</v>
      </c>
      <c r="H78" s="67">
        <f>H74/H73</f>
        <v>0.53396744717316647</v>
      </c>
      <c r="I78" s="67">
        <f>I74/I73</f>
        <v>0.65782863356654153</v>
      </c>
      <c r="J78" s="67">
        <f>J74/J73</f>
        <v>0.75614717073676174</v>
      </c>
      <c r="K78" s="67">
        <f>K74/K73</f>
        <v>0.81740959539135793</v>
      </c>
      <c r="L78" s="67">
        <f>L74/L73</f>
        <v>0.90542168674698809</v>
      </c>
      <c r="M78" s="68">
        <f>M74/M73</f>
        <v>0.94006024096385554</v>
      </c>
      <c r="N78"/>
      <c r="O78" s="5"/>
      <c r="P78" s="6"/>
    </row>
    <row r="79" spans="2:37" ht="15.75" thickBot="1" x14ac:dyDescent="0.3">
      <c r="B79" s="4"/>
      <c r="L79" s="18"/>
      <c r="M79" s="18"/>
      <c r="N79" s="18"/>
      <c r="O79" s="5"/>
      <c r="P79" s="6"/>
    </row>
    <row r="80" spans="2:37" ht="16.5" thickBot="1" x14ac:dyDescent="0.3">
      <c r="B80" s="4"/>
      <c r="C80" s="19" t="s">
        <v>21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1"/>
      <c r="O80" s="5"/>
      <c r="P80" s="6"/>
    </row>
    <row r="81" spans="2:16" ht="15.75" thickBot="1" x14ac:dyDescent="0.3">
      <c r="B81" s="4"/>
      <c r="C81" s="69" t="s">
        <v>2</v>
      </c>
      <c r="D81" s="39">
        <v>0</v>
      </c>
      <c r="E81" s="39">
        <v>1</v>
      </c>
      <c r="F81" s="39">
        <v>2</v>
      </c>
      <c r="G81" s="39">
        <v>3</v>
      </c>
      <c r="H81" s="39">
        <v>4</v>
      </c>
      <c r="I81" s="39">
        <v>5</v>
      </c>
      <c r="J81" s="39">
        <v>6</v>
      </c>
      <c r="K81" s="39">
        <v>7</v>
      </c>
      <c r="L81" s="39">
        <v>8</v>
      </c>
      <c r="M81" s="40">
        <v>9</v>
      </c>
      <c r="N81" s="41" t="s">
        <v>3</v>
      </c>
      <c r="O81" s="5"/>
      <c r="P81" s="6"/>
    </row>
    <row r="82" spans="2:16" x14ac:dyDescent="0.25">
      <c r="B82" s="4"/>
      <c r="C82" s="70">
        <v>0</v>
      </c>
      <c r="D82" s="71">
        <v>242</v>
      </c>
      <c r="E82" s="72">
        <v>775</v>
      </c>
      <c r="F82" s="72">
        <v>1217</v>
      </c>
      <c r="G82" s="72">
        <v>1584</v>
      </c>
      <c r="H82" s="72">
        <v>1996</v>
      </c>
      <c r="I82" s="72">
        <v>2459</v>
      </c>
      <c r="J82" s="72">
        <v>2616</v>
      </c>
      <c r="K82" s="72">
        <v>2774</v>
      </c>
      <c r="L82" s="72">
        <v>3006</v>
      </c>
      <c r="M82" s="73">
        <v>3121</v>
      </c>
      <c r="N82" s="74">
        <f>N60</f>
        <v>3319.9999999999995</v>
      </c>
      <c r="O82" s="5"/>
      <c r="P82" s="6"/>
    </row>
    <row r="83" spans="2:16" x14ac:dyDescent="0.25">
      <c r="B83" s="4"/>
      <c r="C83" s="70">
        <v>1</v>
      </c>
      <c r="D83" s="75">
        <v>238</v>
      </c>
      <c r="E83" s="76">
        <v>852</v>
      </c>
      <c r="F83" s="76">
        <v>1522</v>
      </c>
      <c r="G83" s="76">
        <v>2395</v>
      </c>
      <c r="H83" s="76">
        <v>2762</v>
      </c>
      <c r="I83" s="76">
        <v>3051</v>
      </c>
      <c r="J83" s="76">
        <v>3507</v>
      </c>
      <c r="K83" s="76">
        <v>3780</v>
      </c>
      <c r="L83" s="76">
        <v>4187</v>
      </c>
      <c r="M83" s="77">
        <f>$N$83*M78</f>
        <v>4347.1813040585494</v>
      </c>
      <c r="N83" s="74">
        <f>N61</f>
        <v>4624.3646041250822</v>
      </c>
      <c r="O83" s="5"/>
      <c r="P83" s="6"/>
    </row>
    <row r="84" spans="2:16" x14ac:dyDescent="0.25">
      <c r="B84" s="4"/>
      <c r="C84" s="70">
        <v>2</v>
      </c>
      <c r="D84" s="75">
        <v>196</v>
      </c>
      <c r="E84" s="76">
        <v>891</v>
      </c>
      <c r="F84" s="76">
        <v>1556</v>
      </c>
      <c r="G84" s="76">
        <v>2310</v>
      </c>
      <c r="H84" s="76">
        <v>2898</v>
      </c>
      <c r="I84" s="76">
        <v>3061</v>
      </c>
      <c r="J84" s="76">
        <v>3493</v>
      </c>
      <c r="K84" s="76">
        <v>3776</v>
      </c>
      <c r="L84" s="78">
        <f>$N$84*L78</f>
        <v>4182.5693121693112</v>
      </c>
      <c r="M84" s="78">
        <f>$N$84*M78</f>
        <v>4342.5811122024024</v>
      </c>
      <c r="N84" s="74">
        <f>N62</f>
        <v>4619.471096607489</v>
      </c>
      <c r="O84" s="5"/>
      <c r="P84" s="6"/>
    </row>
    <row r="85" spans="2:16" x14ac:dyDescent="0.25">
      <c r="B85" s="4"/>
      <c r="C85" s="70">
        <v>3</v>
      </c>
      <c r="D85" s="75">
        <v>210</v>
      </c>
      <c r="E85" s="76">
        <v>978</v>
      </c>
      <c r="F85" s="76">
        <v>1540</v>
      </c>
      <c r="G85" s="76">
        <v>2683</v>
      </c>
      <c r="H85" s="76">
        <v>2930</v>
      </c>
      <c r="I85" s="76">
        <v>3245</v>
      </c>
      <c r="J85" s="76">
        <v>3462</v>
      </c>
      <c r="K85" s="78">
        <f>$N$85*K78</f>
        <v>3742.4884053821943</v>
      </c>
      <c r="L85" s="78">
        <f>$N$85*L78</f>
        <v>4145.4494585542971</v>
      </c>
      <c r="M85" s="78">
        <f>$N$85*M78</f>
        <v>4304.0411710405724</v>
      </c>
      <c r="N85" s="74">
        <f>N63</f>
        <v>4578.4737865603011</v>
      </c>
      <c r="O85" s="5"/>
      <c r="P85" s="6"/>
    </row>
    <row r="86" spans="2:16" x14ac:dyDescent="0.25">
      <c r="B86" s="4"/>
      <c r="C86" s="70">
        <v>4</v>
      </c>
      <c r="D86" s="75">
        <v>300</v>
      </c>
      <c r="E86" s="76">
        <v>783</v>
      </c>
      <c r="F86" s="76">
        <v>1493</v>
      </c>
      <c r="G86" s="76">
        <v>2069</v>
      </c>
      <c r="H86" s="76">
        <v>2474</v>
      </c>
      <c r="I86" s="76">
        <v>2869</v>
      </c>
      <c r="J86" s="78">
        <f>$N$86*J78</f>
        <v>3297.7984267453276</v>
      </c>
      <c r="K86" s="78">
        <f>$N$86*K78</f>
        <v>3564.9833551074612</v>
      </c>
      <c r="L86" s="78">
        <f>$N$86*L78</f>
        <v>3948.8320920198244</v>
      </c>
      <c r="M86" s="78">
        <f>$N$86*M78</f>
        <v>4099.9018493658923</v>
      </c>
      <c r="N86" s="74">
        <f>N64</f>
        <v>4361.3182120777828</v>
      </c>
      <c r="O86" s="5"/>
      <c r="P86" s="6"/>
    </row>
    <row r="87" spans="2:16" x14ac:dyDescent="0.25">
      <c r="B87" s="4"/>
      <c r="C87" s="70">
        <v>5</v>
      </c>
      <c r="D87" s="75">
        <v>268</v>
      </c>
      <c r="E87" s="76">
        <v>919</v>
      </c>
      <c r="F87" s="76">
        <v>1530</v>
      </c>
      <c r="G87" s="76">
        <v>2132</v>
      </c>
      <c r="H87" s="76">
        <v>2684</v>
      </c>
      <c r="I87" s="78">
        <f>$N$87*I78</f>
        <v>3306.5911823647307</v>
      </c>
      <c r="J87" s="78">
        <f>$N$87*J78</f>
        <v>3800.7916343995757</v>
      </c>
      <c r="K87" s="78">
        <f>$N$87*K78</f>
        <v>4108.7286606048674</v>
      </c>
      <c r="L87" s="78">
        <f>$N$87*L78</f>
        <v>4551.1235190350735</v>
      </c>
      <c r="M87" s="78">
        <f>$N$87*M78</f>
        <v>4725.2350309076728</v>
      </c>
      <c r="N87" s="74">
        <f>N65</f>
        <v>5026.5236471046046</v>
      </c>
      <c r="O87" s="5"/>
      <c r="P87" s="6"/>
    </row>
    <row r="88" spans="2:16" s="18" customFormat="1" x14ac:dyDescent="0.25">
      <c r="B88" s="4"/>
      <c r="C88" s="70">
        <v>6</v>
      </c>
      <c r="D88" s="75">
        <v>298</v>
      </c>
      <c r="E88" s="76">
        <v>888</v>
      </c>
      <c r="F88" s="76">
        <v>1698</v>
      </c>
      <c r="G88" s="76">
        <v>2487</v>
      </c>
      <c r="H88" s="78">
        <f>$N$88*H78</f>
        <v>3133.871212121212</v>
      </c>
      <c r="I88" s="78">
        <f>$N$88*I78</f>
        <v>3860.8162878787894</v>
      </c>
      <c r="J88" s="78">
        <f>$N$88*J78</f>
        <v>4437.8507773159317</v>
      </c>
      <c r="K88" s="78">
        <f>$N$88*K78</f>
        <v>4797.4018136687555</v>
      </c>
      <c r="L88" s="78">
        <f>$N$88*L78</f>
        <v>5313.9474586854694</v>
      </c>
      <c r="M88" s="78">
        <f>$N$88*M78</f>
        <v>5517.2421884754995</v>
      </c>
      <c r="N88" s="74">
        <f>N66</f>
        <v>5869.030460025202</v>
      </c>
      <c r="O88" s="5"/>
      <c r="P88" s="6"/>
    </row>
    <row r="89" spans="2:16" s="18" customFormat="1" x14ac:dyDescent="0.25">
      <c r="B89" s="4"/>
      <c r="C89" s="70">
        <v>7</v>
      </c>
      <c r="D89" s="75">
        <v>243</v>
      </c>
      <c r="E89" s="76">
        <v>980</v>
      </c>
      <c r="F89" s="76">
        <v>2010</v>
      </c>
      <c r="G89" s="78">
        <f>$N$89*G78</f>
        <v>3501.837662337663</v>
      </c>
      <c r="H89" s="78">
        <f>$N$89*H78</f>
        <v>4412.6691755214488</v>
      </c>
      <c r="I89" s="78">
        <f>$N$89*I78</f>
        <v>5436.2492498032298</v>
      </c>
      <c r="J89" s="78">
        <f>$N$89*J78</f>
        <v>6248.7466794689999</v>
      </c>
      <c r="K89" s="78">
        <f>$N$89*K78</f>
        <v>6755.0150190881623</v>
      </c>
      <c r="L89" s="78">
        <f>$N$89*L78</f>
        <v>7482.3407102968595</v>
      </c>
      <c r="M89" s="78">
        <f>$N$89*M78</f>
        <v>7768.5912697393542</v>
      </c>
      <c r="N89" s="74">
        <f>N67</f>
        <v>8263.9291943398439</v>
      </c>
      <c r="O89" s="5"/>
      <c r="P89" s="6"/>
    </row>
    <row r="90" spans="2:16" s="18" customFormat="1" x14ac:dyDescent="0.25">
      <c r="B90" s="4"/>
      <c r="C90" s="70">
        <v>8</v>
      </c>
      <c r="D90" s="75">
        <v>255</v>
      </c>
      <c r="E90" s="76">
        <v>940</v>
      </c>
      <c r="F90" s="78">
        <f>$N$90*F78</f>
        <v>1927.9591836734694</v>
      </c>
      <c r="G90" s="78">
        <f>$N$90*G78</f>
        <v>3358.9055128544933</v>
      </c>
      <c r="H90" s="78">
        <f>$N$90*H78</f>
        <v>4232.560229581798</v>
      </c>
      <c r="I90" s="78">
        <f>$N$90*I78</f>
        <v>5214.3615253214657</v>
      </c>
      <c r="J90" s="78">
        <f>$N$90*J78</f>
        <v>5993.6957945927143</v>
      </c>
      <c r="K90" s="78">
        <f>$N$90*K78</f>
        <v>6479.3001203498707</v>
      </c>
      <c r="L90" s="78">
        <f>$N$90*L78</f>
        <v>7176.9390486520906</v>
      </c>
      <c r="M90" s="78">
        <f>$N$90*M78</f>
        <v>7451.5059117908095</v>
      </c>
      <c r="N90" s="74">
        <f>N68</f>
        <v>7926.6259619178099</v>
      </c>
      <c r="O90" s="5"/>
      <c r="P90" s="6"/>
    </row>
    <row r="91" spans="2:16" s="18" customFormat="1" ht="15.75" thickBot="1" x14ac:dyDescent="0.3">
      <c r="B91" s="4"/>
      <c r="C91" s="79">
        <v>9</v>
      </c>
      <c r="D91" s="80">
        <v>233</v>
      </c>
      <c r="E91" s="81">
        <f>$N$91*E78</f>
        <v>1085.1142857142856</v>
      </c>
      <c r="F91" s="81">
        <f>$N$91*F78</f>
        <v>2225.5915451895044</v>
      </c>
      <c r="G91" s="81">
        <f>$N$91*G78</f>
        <v>3877.4429323009358</v>
      </c>
      <c r="H91" s="81">
        <f>$N$91*H78</f>
        <v>4885.9697556014316</v>
      </c>
      <c r="I91" s="81">
        <f>$N$91*I78</f>
        <v>6019.338491494952</v>
      </c>
      <c r="J91" s="81">
        <f>$N$91*J78</f>
        <v>6918.9839690831823</v>
      </c>
      <c r="K91" s="81">
        <f>$N$91*K78</f>
        <v>7479.554385129718</v>
      </c>
      <c r="L91" s="81">
        <f>$N$91*L78</f>
        <v>8284.8926482905081</v>
      </c>
      <c r="M91" s="81">
        <f>$N$91*M78</f>
        <v>8601.8462925198528</v>
      </c>
      <c r="N91" s="82">
        <f>N69</f>
        <v>9150.31390296889</v>
      </c>
      <c r="O91" s="5"/>
      <c r="P91" s="6"/>
    </row>
    <row r="92" spans="2:16" s="18" customFormat="1" x14ac:dyDescent="0.25">
      <c r="B92" s="4"/>
      <c r="C92" s="5"/>
      <c r="D92" s="83"/>
      <c r="E92" s="83"/>
      <c r="F92" s="83"/>
      <c r="G92" s="83"/>
      <c r="H92" s="83"/>
      <c r="I92" s="83"/>
      <c r="J92" s="83"/>
      <c r="K92" s="83"/>
      <c r="L92" s="84"/>
      <c r="M92" s="85"/>
      <c r="N92" s="85"/>
      <c r="O92" s="5"/>
      <c r="P92" s="6"/>
    </row>
    <row r="93" spans="2:16" s="18" customFormat="1" x14ac:dyDescent="0.25">
      <c r="B93" s="4"/>
      <c r="C93" s="5"/>
      <c r="D93" s="86"/>
      <c r="E93" s="86"/>
      <c r="F93" s="86"/>
      <c r="G93" s="86"/>
      <c r="H93" s="87"/>
      <c r="I93" s="85"/>
      <c r="J93" s="85"/>
      <c r="K93" s="85"/>
      <c r="L93" s="85"/>
      <c r="M93" s="85"/>
      <c r="N93" s="85"/>
      <c r="O93" s="5"/>
      <c r="P93" s="6"/>
    </row>
    <row r="94" spans="2:16" s="18" customFormat="1" x14ac:dyDescent="0.25">
      <c r="B94" s="4"/>
      <c r="C94" s="5"/>
      <c r="D94" s="88"/>
      <c r="E94" s="88"/>
      <c r="F94" s="89"/>
      <c r="G94" s="88"/>
      <c r="H94" s="90"/>
      <c r="I94" s="85"/>
      <c r="J94" s="85"/>
      <c r="K94" s="85"/>
      <c r="L94" s="85"/>
      <c r="M94" s="5"/>
      <c r="N94" s="5"/>
      <c r="O94" s="5"/>
      <c r="P94" s="6"/>
    </row>
    <row r="95" spans="2:16" s="18" customFormat="1" x14ac:dyDescent="0.25">
      <c r="B95" s="4"/>
      <c r="C95" s="5"/>
      <c r="D95" s="88"/>
      <c r="E95" s="88"/>
      <c r="F95" s="89"/>
      <c r="G95" s="88"/>
      <c r="H95" s="90"/>
      <c r="I95" s="90"/>
      <c r="J95" s="90"/>
      <c r="K95" s="90"/>
      <c r="L95" s="85"/>
      <c r="M95" s="5"/>
      <c r="N95" s="5"/>
      <c r="O95" s="5"/>
      <c r="P95" s="6"/>
    </row>
    <row r="96" spans="2:16" s="18" customFormat="1" x14ac:dyDescent="0.25">
      <c r="B96" s="4"/>
      <c r="C96" s="5"/>
      <c r="D96" s="88"/>
      <c r="E96" s="88"/>
      <c r="F96" s="89"/>
      <c r="G96" s="88"/>
      <c r="H96" s="88"/>
      <c r="I96" s="88"/>
      <c r="J96" s="88"/>
      <c r="K96" s="88"/>
      <c r="L96" s="85"/>
      <c r="M96" s="5"/>
      <c r="N96" s="5"/>
      <c r="O96" s="5"/>
      <c r="P96" s="6"/>
    </row>
    <row r="97" spans="2:16" s="18" customFormat="1" x14ac:dyDescent="0.25">
      <c r="B97" s="4"/>
      <c r="C97" s="5"/>
      <c r="D97" s="88"/>
      <c r="E97" s="88"/>
      <c r="F97" s="89"/>
      <c r="G97" s="89"/>
      <c r="H97" s="89"/>
      <c r="I97" s="89"/>
      <c r="J97" s="89"/>
      <c r="K97" s="89"/>
      <c r="L97" s="85"/>
      <c r="M97" s="5"/>
      <c r="N97" s="5"/>
      <c r="O97" s="5"/>
      <c r="P97" s="6"/>
    </row>
    <row r="98" spans="2:16" s="18" customFormat="1" x14ac:dyDescent="0.25">
      <c r="B98" s="4"/>
      <c r="C98" s="5"/>
      <c r="D98" s="88"/>
      <c r="E98" s="88"/>
      <c r="F98" s="88"/>
      <c r="G98" s="88"/>
      <c r="H98" s="88"/>
      <c r="I98" s="88"/>
      <c r="J98" s="88"/>
      <c r="K98" s="88"/>
      <c r="L98" s="85"/>
      <c r="M98" s="5"/>
      <c r="N98" s="5"/>
      <c r="O98" s="5"/>
      <c r="P98" s="6"/>
    </row>
    <row r="99" spans="2:16" s="18" customFormat="1" x14ac:dyDescent="0.25">
      <c r="B99" s="4"/>
      <c r="C99" s="5"/>
      <c r="D99" s="88"/>
      <c r="E99" s="88"/>
      <c r="F99" s="88"/>
      <c r="G99" s="88"/>
      <c r="H99" s="88"/>
      <c r="I99" s="88"/>
      <c r="J99" s="88"/>
      <c r="K99" s="88"/>
      <c r="L99" s="85"/>
      <c r="M99" s="5"/>
      <c r="N99" s="5"/>
      <c r="O99" s="5"/>
      <c r="P99" s="6"/>
    </row>
    <row r="100" spans="2:16" s="18" customFormat="1" ht="15.75" thickBot="1" x14ac:dyDescent="0.3">
      <c r="B100" s="91"/>
      <c r="C100" s="92"/>
      <c r="D100" s="93"/>
      <c r="E100" s="93"/>
      <c r="F100" s="93"/>
      <c r="G100" s="93"/>
      <c r="H100" s="93"/>
      <c r="I100" s="93"/>
      <c r="J100" s="93"/>
      <c r="K100" s="93"/>
      <c r="L100" s="93"/>
      <c r="M100" s="92"/>
      <c r="N100" s="92"/>
      <c r="O100" s="92"/>
      <c r="P100" s="94"/>
    </row>
    <row r="101" spans="2:16" s="18" customFormat="1" x14ac:dyDescent="0.25"/>
    <row r="102" spans="2:16" s="18" customFormat="1" x14ac:dyDescent="0.25"/>
    <row r="103" spans="2:16" s="18" customFormat="1" x14ac:dyDescent="0.25"/>
    <row r="104" spans="2:16" s="18" customFormat="1" x14ac:dyDescent="0.25"/>
    <row r="105" spans="2:16" s="18" customFormat="1" x14ac:dyDescent="0.25"/>
    <row r="106" spans="2:16" s="18" customFormat="1" x14ac:dyDescent="0.25"/>
    <row r="107" spans="2:16" x14ac:dyDescent="0.25">
      <c r="L107" s="18"/>
      <c r="M107" s="18"/>
      <c r="N107" s="18"/>
      <c r="O107" s="18"/>
    </row>
    <row r="108" spans="2:16" s="18" customFormat="1" x14ac:dyDescent="0.25"/>
    <row r="109" spans="2:16" s="18" customFormat="1" x14ac:dyDescent="0.25"/>
    <row r="110" spans="2:16" s="18" customFormat="1" x14ac:dyDescent="0.25"/>
    <row r="111" spans="2:16" s="18" customFormat="1" x14ac:dyDescent="0.25"/>
    <row r="112" spans="2:16" s="18" customFormat="1" x14ac:dyDescent="0.25"/>
    <row r="113" spans="12:15" s="18" customFormat="1" x14ac:dyDescent="0.25"/>
    <row r="114" spans="12:15" s="18" customFormat="1" x14ac:dyDescent="0.25"/>
    <row r="115" spans="12:15" s="18" customFormat="1" x14ac:dyDescent="0.25"/>
    <row r="116" spans="12:15" s="18" customFormat="1" x14ac:dyDescent="0.25"/>
    <row r="117" spans="12:15" s="18" customFormat="1" x14ac:dyDescent="0.25"/>
    <row r="118" spans="12:15" x14ac:dyDescent="0.25">
      <c r="L118" s="18"/>
      <c r="M118" s="18"/>
      <c r="N118" s="18"/>
      <c r="O118" s="18"/>
    </row>
    <row r="119" spans="12:15" x14ac:dyDescent="0.25">
      <c r="L119" s="18"/>
      <c r="M119" s="18"/>
      <c r="N119" s="18"/>
      <c r="O119" s="18"/>
    </row>
    <row r="120" spans="12:15" x14ac:dyDescent="0.25">
      <c r="L120" s="18"/>
      <c r="M120" s="18"/>
      <c r="N120" s="18"/>
      <c r="O120" s="18"/>
    </row>
    <row r="121" spans="12:15" x14ac:dyDescent="0.25">
      <c r="L121" s="18"/>
      <c r="M121" s="18"/>
      <c r="N121" s="18"/>
      <c r="O121" s="18"/>
    </row>
    <row r="122" spans="12:15" x14ac:dyDescent="0.25">
      <c r="L122" s="18"/>
      <c r="M122" s="18"/>
      <c r="N122" s="18"/>
      <c r="O122" s="18"/>
    </row>
    <row r="123" spans="12:15" x14ac:dyDescent="0.25">
      <c r="L123" s="18"/>
      <c r="M123" s="18"/>
      <c r="N123" s="18"/>
      <c r="O123" s="18"/>
    </row>
    <row r="124" spans="12:15" x14ac:dyDescent="0.25">
      <c r="L124" s="18"/>
      <c r="M124" s="18"/>
      <c r="N124" s="18"/>
      <c r="O124" s="18"/>
    </row>
    <row r="125" spans="12:15" x14ac:dyDescent="0.25">
      <c r="L125" s="18"/>
      <c r="M125" s="18"/>
      <c r="N125" s="18"/>
      <c r="O125" s="18"/>
    </row>
    <row r="126" spans="12:15" x14ac:dyDescent="0.25">
      <c r="L126" s="18"/>
      <c r="M126" s="18"/>
      <c r="N126" s="18"/>
      <c r="O126" s="18"/>
    </row>
    <row r="127" spans="12:15" x14ac:dyDescent="0.25">
      <c r="L127" s="18"/>
      <c r="M127" s="18"/>
      <c r="N127" s="18"/>
      <c r="O127" s="18"/>
    </row>
    <row r="128" spans="12:15" x14ac:dyDescent="0.25">
      <c r="L128" s="18"/>
      <c r="M128" s="18"/>
      <c r="N128" s="18"/>
      <c r="O128" s="18"/>
    </row>
    <row r="129" spans="12:15" x14ac:dyDescent="0.25">
      <c r="L129" s="18"/>
      <c r="M129" s="18"/>
      <c r="N129" s="18"/>
      <c r="O129" s="18"/>
    </row>
    <row r="130" spans="12:15" x14ac:dyDescent="0.25">
      <c r="L130" s="18"/>
      <c r="M130" s="18"/>
      <c r="N130" s="18"/>
      <c r="O130" s="18"/>
    </row>
    <row r="131" spans="12:15" x14ac:dyDescent="0.25">
      <c r="L131" s="18"/>
      <c r="M131" s="18"/>
      <c r="N131" s="18"/>
      <c r="O131" s="18"/>
    </row>
    <row r="132" spans="12:15" x14ac:dyDescent="0.25">
      <c r="L132" s="18"/>
      <c r="M132" s="18"/>
      <c r="N132" s="18"/>
      <c r="O132" s="18"/>
    </row>
    <row r="133" spans="12:15" x14ac:dyDescent="0.25">
      <c r="L133" s="18"/>
      <c r="M133" s="18"/>
      <c r="N133" s="18"/>
      <c r="O133" s="18"/>
    </row>
    <row r="134" spans="12:15" x14ac:dyDescent="0.25">
      <c r="L134" s="18"/>
      <c r="M134" s="18"/>
      <c r="N134" s="18"/>
      <c r="O134" s="18"/>
    </row>
    <row r="135" spans="12:15" x14ac:dyDescent="0.25">
      <c r="L135" s="18"/>
      <c r="M135" s="18"/>
      <c r="N135" s="18"/>
      <c r="O135" s="18"/>
    </row>
    <row r="136" spans="12:15" x14ac:dyDescent="0.25">
      <c r="L136" s="18"/>
      <c r="M136" s="18"/>
      <c r="N136" s="18"/>
      <c r="O136" s="18"/>
    </row>
    <row r="137" spans="12:15" x14ac:dyDescent="0.25">
      <c r="L137" s="18"/>
      <c r="M137" s="18"/>
      <c r="N137" s="18"/>
      <c r="O137" s="18"/>
    </row>
    <row r="138" spans="12:15" x14ac:dyDescent="0.25">
      <c r="L138" s="18"/>
      <c r="M138" s="18"/>
      <c r="N138" s="18"/>
      <c r="O138" s="18"/>
    </row>
    <row r="139" spans="12:15" x14ac:dyDescent="0.25">
      <c r="L139" s="18"/>
      <c r="M139" s="18"/>
      <c r="N139" s="18"/>
      <c r="O139" s="18"/>
    </row>
    <row r="140" spans="12:15" x14ac:dyDescent="0.25">
      <c r="L140" s="18"/>
      <c r="M140" s="18"/>
      <c r="N140" s="18"/>
      <c r="O140" s="18"/>
    </row>
    <row r="141" spans="12:15" x14ac:dyDescent="0.25">
      <c r="L141" s="18"/>
      <c r="M141" s="18"/>
      <c r="N141" s="18"/>
      <c r="O141" s="18"/>
    </row>
    <row r="142" spans="12:15" x14ac:dyDescent="0.25">
      <c r="L142" s="18"/>
      <c r="M142" s="18"/>
      <c r="N142" s="18"/>
      <c r="O142" s="18"/>
    </row>
    <row r="143" spans="12:15" x14ac:dyDescent="0.25">
      <c r="L143" s="18"/>
      <c r="M143" s="18"/>
      <c r="N143" s="18"/>
      <c r="O143" s="18"/>
    </row>
    <row r="144" spans="12:15" x14ac:dyDescent="0.25">
      <c r="L144" s="18"/>
      <c r="M144" s="18"/>
      <c r="N144" s="18"/>
      <c r="O144" s="18"/>
    </row>
    <row r="145" spans="12:15" x14ac:dyDescent="0.25">
      <c r="L145" s="18"/>
      <c r="M145" s="18"/>
      <c r="N145" s="18"/>
      <c r="O145" s="18"/>
    </row>
    <row r="146" spans="12:15" x14ac:dyDescent="0.25">
      <c r="L146" s="18"/>
      <c r="M146" s="18"/>
      <c r="N146" s="18"/>
      <c r="O146" s="18"/>
    </row>
    <row r="147" spans="12:15" x14ac:dyDescent="0.25">
      <c r="L147" s="18"/>
      <c r="M147" s="18"/>
      <c r="N147" s="18"/>
      <c r="O147" s="18"/>
    </row>
    <row r="148" spans="12:15" x14ac:dyDescent="0.25">
      <c r="L148" s="18"/>
      <c r="M148" s="18"/>
      <c r="N148" s="18"/>
      <c r="O148" s="18"/>
    </row>
    <row r="149" spans="12:15" x14ac:dyDescent="0.25">
      <c r="L149" s="18"/>
      <c r="M149" s="18"/>
      <c r="N149" s="18"/>
      <c r="O149" s="18"/>
    </row>
    <row r="150" spans="12:15" x14ac:dyDescent="0.25">
      <c r="L150" s="18"/>
      <c r="M150" s="18"/>
      <c r="N150" s="18"/>
      <c r="O150" s="18"/>
    </row>
    <row r="151" spans="12:15" x14ac:dyDescent="0.25">
      <c r="L151" s="18"/>
      <c r="M151" s="18"/>
      <c r="N151" s="18"/>
      <c r="O151" s="18"/>
    </row>
    <row r="152" spans="12:15" x14ac:dyDescent="0.25">
      <c r="L152" s="18"/>
      <c r="M152" s="18"/>
      <c r="N152" s="18"/>
      <c r="O152" s="18"/>
    </row>
    <row r="153" spans="12:15" x14ac:dyDescent="0.25">
      <c r="L153" s="18"/>
      <c r="M153" s="18"/>
      <c r="N153" s="18"/>
      <c r="O153" s="18"/>
    </row>
    <row r="154" spans="12:15" x14ac:dyDescent="0.25">
      <c r="L154" s="18"/>
      <c r="M154" s="18"/>
      <c r="N154" s="18"/>
      <c r="O154" s="18"/>
    </row>
    <row r="155" spans="12:15" x14ac:dyDescent="0.25">
      <c r="L155" s="18"/>
      <c r="M155" s="18"/>
      <c r="N155" s="18"/>
      <c r="O155" s="18"/>
    </row>
    <row r="156" spans="12:15" x14ac:dyDescent="0.25">
      <c r="L156" s="18"/>
      <c r="M156" s="18"/>
      <c r="N156" s="18"/>
      <c r="O156" s="18"/>
    </row>
    <row r="157" spans="12:15" x14ac:dyDescent="0.25">
      <c r="L157" s="18"/>
      <c r="M157" s="18"/>
      <c r="N157" s="18"/>
      <c r="O157" s="18"/>
    </row>
    <row r="158" spans="12:15" x14ac:dyDescent="0.25">
      <c r="L158" s="18"/>
      <c r="M158" s="18"/>
      <c r="N158" s="18"/>
      <c r="O158" s="18"/>
    </row>
    <row r="159" spans="12:15" x14ac:dyDescent="0.25">
      <c r="L159" s="18"/>
      <c r="M159" s="18"/>
      <c r="N159" s="18"/>
      <c r="O159" s="18"/>
    </row>
    <row r="160" spans="12:15" x14ac:dyDescent="0.25">
      <c r="L160" s="18"/>
      <c r="M160" s="18"/>
      <c r="N160" s="18"/>
      <c r="O160" s="18"/>
    </row>
    <row r="161" spans="12:15" x14ac:dyDescent="0.25">
      <c r="L161" s="18"/>
      <c r="M161" s="18"/>
      <c r="N161" s="18"/>
      <c r="O161" s="18"/>
    </row>
    <row r="162" spans="12:15" x14ac:dyDescent="0.25">
      <c r="L162" s="18"/>
      <c r="M162" s="18"/>
      <c r="N162" s="18"/>
      <c r="O162" s="18"/>
    </row>
    <row r="163" spans="12:15" x14ac:dyDescent="0.25">
      <c r="L163" s="18"/>
      <c r="M163" s="18"/>
      <c r="N163" s="18"/>
      <c r="O163" s="18"/>
    </row>
    <row r="164" spans="12:15" x14ac:dyDescent="0.25">
      <c r="L164" s="18"/>
      <c r="M164" s="18"/>
      <c r="N164" s="18"/>
      <c r="O164" s="18"/>
    </row>
    <row r="165" spans="12:15" x14ac:dyDescent="0.25">
      <c r="L165" s="18"/>
      <c r="M165" s="18"/>
      <c r="N165" s="18"/>
      <c r="O165" s="18"/>
    </row>
    <row r="166" spans="12:15" x14ac:dyDescent="0.25">
      <c r="L166" s="18"/>
      <c r="M166" s="18"/>
      <c r="N166" s="18"/>
      <c r="O166" s="18"/>
    </row>
    <row r="167" spans="12:15" x14ac:dyDescent="0.25">
      <c r="L167" s="18"/>
      <c r="M167" s="18"/>
      <c r="N167" s="18"/>
      <c r="O167" s="18"/>
    </row>
    <row r="168" spans="12:15" x14ac:dyDescent="0.25">
      <c r="L168" s="18"/>
      <c r="M168" s="18"/>
      <c r="N168" s="18"/>
      <c r="O168" s="18"/>
    </row>
    <row r="169" spans="12:15" x14ac:dyDescent="0.25">
      <c r="L169" s="18"/>
      <c r="M169" s="18"/>
      <c r="N169" s="18"/>
      <c r="O169" s="18"/>
    </row>
    <row r="170" spans="12:15" x14ac:dyDescent="0.25">
      <c r="L170" s="18"/>
      <c r="M170" s="18"/>
      <c r="N170" s="18"/>
      <c r="O170" s="18"/>
    </row>
    <row r="171" spans="12:15" x14ac:dyDescent="0.25">
      <c r="L171" s="18"/>
      <c r="M171" s="18"/>
      <c r="N171" s="18"/>
      <c r="O171" s="18"/>
    </row>
    <row r="172" spans="12:15" x14ac:dyDescent="0.25">
      <c r="L172" s="18"/>
      <c r="M172" s="18"/>
      <c r="N172" s="18"/>
      <c r="O172" s="18"/>
    </row>
    <row r="173" spans="12:15" x14ac:dyDescent="0.25">
      <c r="L173" s="18"/>
      <c r="M173" s="18"/>
      <c r="N173" s="18"/>
      <c r="O173" s="18"/>
    </row>
    <row r="174" spans="12:15" x14ac:dyDescent="0.25">
      <c r="L174" s="18"/>
      <c r="M174" s="18"/>
      <c r="N174" s="18"/>
      <c r="O174" s="18"/>
    </row>
    <row r="175" spans="12:15" x14ac:dyDescent="0.25">
      <c r="L175" s="18"/>
      <c r="M175" s="18"/>
      <c r="N175" s="18"/>
      <c r="O175" s="18"/>
    </row>
    <row r="176" spans="12:15" x14ac:dyDescent="0.25">
      <c r="L176" s="18"/>
      <c r="M176" s="18"/>
      <c r="N176" s="18"/>
      <c r="O176" s="18"/>
    </row>
    <row r="177" spans="12:15" x14ac:dyDescent="0.25">
      <c r="L177" s="18"/>
      <c r="M177" s="18"/>
      <c r="N177" s="18"/>
      <c r="O177" s="18"/>
    </row>
    <row r="178" spans="12:15" x14ac:dyDescent="0.25">
      <c r="L178" s="18"/>
      <c r="M178" s="18"/>
      <c r="N178" s="18"/>
      <c r="O178" s="18"/>
    </row>
    <row r="179" spans="12:15" x14ac:dyDescent="0.25">
      <c r="L179" s="18"/>
      <c r="M179" s="18"/>
      <c r="N179" s="18"/>
      <c r="O179" s="18"/>
    </row>
    <row r="180" spans="12:15" x14ac:dyDescent="0.25">
      <c r="L180" s="18"/>
      <c r="M180" s="18"/>
      <c r="N180" s="18"/>
      <c r="O180" s="18"/>
    </row>
    <row r="181" spans="12:15" x14ac:dyDescent="0.25">
      <c r="L181" s="18"/>
      <c r="M181" s="18"/>
      <c r="N181" s="18"/>
      <c r="O181" s="18"/>
    </row>
    <row r="182" spans="12:15" x14ac:dyDescent="0.25">
      <c r="L182" s="18"/>
      <c r="M182" s="18"/>
      <c r="N182" s="18"/>
      <c r="O182" s="18"/>
    </row>
    <row r="183" spans="12:15" x14ac:dyDescent="0.25">
      <c r="L183" s="18"/>
      <c r="M183" s="18"/>
      <c r="N183" s="18"/>
      <c r="O183" s="18"/>
    </row>
    <row r="184" spans="12:15" x14ac:dyDescent="0.25">
      <c r="L184" s="18"/>
      <c r="M184" s="18"/>
      <c r="N184" s="18"/>
      <c r="O184" s="18"/>
    </row>
    <row r="185" spans="12:15" x14ac:dyDescent="0.25">
      <c r="L185" s="18"/>
      <c r="M185" s="18"/>
      <c r="N185" s="18"/>
      <c r="O185" s="18"/>
    </row>
    <row r="186" spans="12:15" x14ac:dyDescent="0.25">
      <c r="L186" s="18"/>
      <c r="M186" s="18"/>
      <c r="N186" s="18"/>
      <c r="O186" s="18"/>
    </row>
    <row r="187" spans="12:15" x14ac:dyDescent="0.25">
      <c r="L187" s="18"/>
      <c r="M187" s="18"/>
      <c r="N187" s="18"/>
      <c r="O187" s="18"/>
    </row>
    <row r="188" spans="12:15" x14ac:dyDescent="0.25">
      <c r="L188" s="18"/>
      <c r="M188" s="18"/>
      <c r="N188" s="18"/>
      <c r="O188" s="18"/>
    </row>
    <row r="189" spans="12:15" x14ac:dyDescent="0.25">
      <c r="L189" s="18"/>
      <c r="M189" s="18"/>
      <c r="N189" s="18"/>
      <c r="O189" s="18"/>
    </row>
    <row r="190" spans="12:15" x14ac:dyDescent="0.25">
      <c r="L190" s="18"/>
      <c r="M190" s="18"/>
      <c r="N190" s="18"/>
      <c r="O190" s="18"/>
    </row>
    <row r="191" spans="12:15" x14ac:dyDescent="0.25">
      <c r="L191" s="18"/>
      <c r="M191" s="18"/>
      <c r="N191" s="18"/>
      <c r="O191" s="18"/>
    </row>
    <row r="192" spans="12:15" x14ac:dyDescent="0.25">
      <c r="L192" s="18"/>
      <c r="M192" s="18"/>
      <c r="N192" s="18"/>
      <c r="O192" s="18"/>
    </row>
    <row r="193" spans="12:15" x14ac:dyDescent="0.25">
      <c r="L193" s="18"/>
      <c r="M193" s="18"/>
      <c r="N193" s="18"/>
      <c r="O193" s="18"/>
    </row>
    <row r="194" spans="12:15" x14ac:dyDescent="0.25">
      <c r="L194" s="18"/>
      <c r="M194" s="18"/>
      <c r="N194" s="18"/>
      <c r="O194" s="18"/>
    </row>
    <row r="195" spans="12:15" x14ac:dyDescent="0.25">
      <c r="L195" s="18"/>
      <c r="M195" s="18"/>
      <c r="N195" s="18"/>
      <c r="O195" s="18"/>
    </row>
    <row r="196" spans="12:15" x14ac:dyDescent="0.25">
      <c r="L196" s="18"/>
      <c r="M196" s="18"/>
      <c r="N196" s="18"/>
      <c r="O196" s="18"/>
    </row>
    <row r="197" spans="12:15" x14ac:dyDescent="0.25">
      <c r="L197" s="18"/>
      <c r="M197" s="18"/>
      <c r="N197" s="18"/>
      <c r="O197" s="18"/>
    </row>
    <row r="198" spans="12:15" x14ac:dyDescent="0.25">
      <c r="L198" s="18"/>
      <c r="M198" s="18"/>
      <c r="N198" s="18"/>
      <c r="O198" s="18"/>
    </row>
    <row r="199" spans="12:15" x14ac:dyDescent="0.25">
      <c r="L199" s="18"/>
      <c r="M199" s="18"/>
      <c r="N199" s="18"/>
      <c r="O199" s="18"/>
    </row>
    <row r="200" spans="12:15" x14ac:dyDescent="0.25">
      <c r="L200" s="18"/>
      <c r="M200" s="18"/>
      <c r="N200" s="18"/>
      <c r="O200" s="18"/>
    </row>
    <row r="201" spans="12:15" x14ac:dyDescent="0.25">
      <c r="L201" s="18"/>
      <c r="M201" s="18"/>
      <c r="N201" s="18"/>
      <c r="O201" s="18"/>
    </row>
    <row r="202" spans="12:15" x14ac:dyDescent="0.25">
      <c r="L202" s="18"/>
      <c r="M202" s="18"/>
      <c r="N202" s="18"/>
      <c r="O202" s="18"/>
    </row>
    <row r="203" spans="12:15" x14ac:dyDescent="0.25">
      <c r="L203" s="18"/>
      <c r="M203" s="18"/>
      <c r="N203" s="18"/>
      <c r="O203" s="18"/>
    </row>
    <row r="204" spans="12:15" x14ac:dyDescent="0.25">
      <c r="L204" s="18"/>
      <c r="M204" s="18"/>
      <c r="N204" s="18"/>
      <c r="O204" s="18"/>
    </row>
    <row r="205" spans="12:15" x14ac:dyDescent="0.25">
      <c r="L205" s="18"/>
      <c r="M205" s="18"/>
      <c r="N205" s="18"/>
      <c r="O205" s="18"/>
    </row>
    <row r="206" spans="12:15" x14ac:dyDescent="0.25">
      <c r="L206" s="18"/>
      <c r="M206" s="18"/>
      <c r="N206" s="18"/>
      <c r="O206" s="18"/>
    </row>
    <row r="207" spans="12:15" x14ac:dyDescent="0.25">
      <c r="L207" s="18"/>
      <c r="M207" s="18"/>
      <c r="N207" s="18"/>
      <c r="O207" s="18"/>
    </row>
    <row r="208" spans="12:15" x14ac:dyDescent="0.25">
      <c r="L208" s="18"/>
      <c r="M208" s="18"/>
      <c r="N208" s="18"/>
      <c r="O208" s="18"/>
    </row>
    <row r="209" spans="12:15" x14ac:dyDescent="0.25">
      <c r="L209" s="18"/>
      <c r="M209" s="18"/>
      <c r="N209" s="18"/>
      <c r="O209" s="18"/>
    </row>
    <row r="210" spans="12:15" x14ac:dyDescent="0.25">
      <c r="L210" s="18"/>
      <c r="M210" s="18"/>
      <c r="N210" s="18"/>
      <c r="O210" s="18"/>
    </row>
    <row r="211" spans="12:15" x14ac:dyDescent="0.25">
      <c r="L211" s="18"/>
      <c r="M211" s="18"/>
      <c r="N211" s="18"/>
      <c r="O211" s="18"/>
    </row>
    <row r="212" spans="12:15" x14ac:dyDescent="0.25">
      <c r="L212" s="18"/>
      <c r="M212" s="18"/>
      <c r="N212" s="18"/>
      <c r="O212" s="18"/>
    </row>
    <row r="213" spans="12:15" x14ac:dyDescent="0.25">
      <c r="L213" s="18"/>
      <c r="M213" s="18"/>
      <c r="N213" s="18"/>
      <c r="O213" s="18"/>
    </row>
    <row r="214" spans="12:15" x14ac:dyDescent="0.25">
      <c r="L214" s="18"/>
      <c r="M214" s="18"/>
      <c r="N214" s="18"/>
      <c r="O214" s="18"/>
    </row>
    <row r="215" spans="12:15" x14ac:dyDescent="0.25">
      <c r="L215" s="18"/>
      <c r="M215" s="18"/>
      <c r="N215" s="18"/>
      <c r="O215" s="18"/>
    </row>
    <row r="216" spans="12:15" x14ac:dyDescent="0.25">
      <c r="L216" s="18"/>
      <c r="M216" s="18"/>
      <c r="N216" s="18"/>
      <c r="O216" s="18"/>
    </row>
    <row r="217" spans="12:15" x14ac:dyDescent="0.25">
      <c r="L217" s="18"/>
      <c r="M217" s="18"/>
      <c r="N217" s="18"/>
      <c r="O217" s="18"/>
    </row>
    <row r="218" spans="12:15" x14ac:dyDescent="0.25">
      <c r="L218" s="18"/>
      <c r="M218" s="18"/>
      <c r="N218" s="18"/>
      <c r="O218" s="18"/>
    </row>
    <row r="219" spans="12:15" x14ac:dyDescent="0.25">
      <c r="L219" s="18"/>
      <c r="M219" s="18"/>
      <c r="N219" s="18"/>
      <c r="O219" s="18"/>
    </row>
    <row r="220" spans="12:15" x14ac:dyDescent="0.25">
      <c r="L220" s="18"/>
      <c r="M220" s="18"/>
      <c r="N220" s="18"/>
      <c r="O220" s="18"/>
    </row>
    <row r="221" spans="12:15" x14ac:dyDescent="0.25">
      <c r="L221" s="18"/>
      <c r="M221" s="18"/>
      <c r="N221" s="18"/>
      <c r="O221" s="18"/>
    </row>
    <row r="222" spans="12:15" x14ac:dyDescent="0.25">
      <c r="L222" s="18"/>
      <c r="M222" s="18"/>
      <c r="N222" s="18"/>
      <c r="O222" s="18"/>
    </row>
    <row r="223" spans="12:15" x14ac:dyDescent="0.25">
      <c r="L223" s="18"/>
      <c r="M223" s="18"/>
      <c r="N223" s="18"/>
      <c r="O223" s="18"/>
    </row>
    <row r="224" spans="12:15" x14ac:dyDescent="0.25">
      <c r="L224" s="18"/>
      <c r="M224" s="18"/>
      <c r="N224" s="18"/>
      <c r="O224" s="18"/>
    </row>
    <row r="225" spans="12:15" x14ac:dyDescent="0.25">
      <c r="L225" s="18"/>
      <c r="M225" s="18"/>
      <c r="N225" s="18"/>
      <c r="O225" s="18"/>
    </row>
    <row r="226" spans="12:15" x14ac:dyDescent="0.25">
      <c r="L226" s="18"/>
      <c r="M226" s="18"/>
      <c r="N226" s="18"/>
      <c r="O226" s="18"/>
    </row>
    <row r="227" spans="12:15" x14ac:dyDescent="0.25">
      <c r="L227" s="18"/>
      <c r="M227" s="18"/>
      <c r="N227" s="18"/>
      <c r="O227" s="18"/>
    </row>
    <row r="228" spans="12:15" x14ac:dyDescent="0.25">
      <c r="L228" s="18"/>
      <c r="M228" s="18"/>
      <c r="N228" s="18"/>
      <c r="O228" s="18"/>
    </row>
    <row r="229" spans="12:15" x14ac:dyDescent="0.25">
      <c r="L229" s="18"/>
      <c r="M229" s="18"/>
      <c r="N229" s="18"/>
      <c r="O229" s="18"/>
    </row>
    <row r="230" spans="12:15" x14ac:dyDescent="0.25">
      <c r="L230" s="18"/>
      <c r="M230" s="18"/>
      <c r="N230" s="18"/>
      <c r="O230" s="18"/>
    </row>
    <row r="231" spans="12:15" x14ac:dyDescent="0.25">
      <c r="L231" s="18"/>
      <c r="M231" s="18"/>
      <c r="N231" s="18"/>
      <c r="O231" s="18"/>
    </row>
    <row r="232" spans="12:15" x14ac:dyDescent="0.25">
      <c r="L232" s="18"/>
      <c r="M232" s="18"/>
      <c r="N232" s="18"/>
      <c r="O232" s="18"/>
    </row>
    <row r="233" spans="12:15" x14ac:dyDescent="0.25">
      <c r="L233" s="18"/>
      <c r="M233" s="18"/>
      <c r="N233" s="18"/>
      <c r="O233" s="18"/>
    </row>
    <row r="234" spans="12:15" x14ac:dyDescent="0.25">
      <c r="L234" s="18"/>
      <c r="M234" s="18"/>
      <c r="N234" s="18"/>
      <c r="O234" s="18"/>
    </row>
    <row r="235" spans="12:15" x14ac:dyDescent="0.25">
      <c r="L235" s="18"/>
      <c r="M235" s="18"/>
      <c r="N235" s="18"/>
      <c r="O235" s="18"/>
    </row>
    <row r="236" spans="12:15" x14ac:dyDescent="0.25">
      <c r="L236" s="18"/>
      <c r="M236" s="18"/>
      <c r="N236" s="18"/>
      <c r="O236" s="18"/>
    </row>
  </sheetData>
  <mergeCells count="10">
    <mergeCell ref="C28:N28"/>
    <mergeCell ref="C42:M42"/>
    <mergeCell ref="C58:N58"/>
    <mergeCell ref="C80:N80"/>
    <mergeCell ref="B2:F2"/>
    <mergeCell ref="H2:P2"/>
    <mergeCell ref="Q2:X2"/>
    <mergeCell ref="B10:F10"/>
    <mergeCell ref="C23:E23"/>
    <mergeCell ref="B25:P25"/>
  </mergeCells>
  <conditionalFormatting sqref="AD73">
    <cfRule type="cellIs" dxfId="1" priority="1" operator="equal">
      <formula>TRUE</formula>
    </cfRule>
  </conditionalFormatting>
  <conditionalFormatting sqref="AD64:AD73">
    <cfRule type="cellIs" dxfId="0" priority="2" operator="equal">
      <formula>$C$23</formula>
    </cfRule>
  </conditionalFormatting>
  <pageMargins left="0.7" right="0.7" top="0.75" bottom="0.75" header="0.3" footer="0.3"/>
  <pageSetup paperSize="9" orientation="portrait" r:id="rId1"/>
  <drawing r:id="rId2"/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ecdsa-sha384"/>
    <Reference Type="http://www.w3.org/2000/09/xmldsig#Object" URI="#idPackageObject">
      <DigestMethod Algorithm="http://www.w3.org/2001/04/xmldsig-more#sha384"/>
      <DigestValue>wIZxfDj8Zg/6vPE0XdurD87FNSV8Nka53eDdzV8wN516ZHp0oLt9+aiP242I6X7c</DigestValue>
    </Reference>
    <Reference Type="http://www.w3.org/2000/09/xmldsig#Object" URI="#idOfficeObject">
      <DigestMethod Algorithm="http://www.w3.org/2001/04/xmldsig-more#sha384"/>
      <DigestValue>gUQDa+WzNBY5tMbcE/UnemUKhbf+O/pv2l5Orewc7pQ66r69S3m6Q6+RPPieHwXO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dsig-more#sha384"/>
      <DigestValue>nLBD2lw6mSzE+PqeybnFbXI4fDKkjoHRRQ/qvCeaS4Cu94rq8VnWuBM9H3FkfGI/</DigestValue>
    </Reference>
  </SignedInfo>
  <SignatureValue>+AhYkTHOyjKbZGdtQN/fpOn/Gvcs1eJDGFiMwmNDbR3KFmhvSAS8zDMpM180kYuS0i3WJnrA+eCE
roAIBoSQEe1qDOfASZpH4ZEP1AMxiwuLKPBVEgDmydGu6k/WTFBe</SignatureValue>
  <KeyInfo>
    <X509Data>
      <X509Certificate>MIIBkDCCARagAwIBAgIJAMDesqbErvukMAoGCCqGSM49BAMDMC8xLTArBgNVBAMTJDE0ZGM4ODVhLTIwNDEtNGFjNy1iNjliLTZjM2EwZTFjNmJjNzAeFw0yMjA3MjAyMzQxMDFaFw0yMzA3MjExMTQxMDFaMC8xLTArBgNVBAMTJDE0ZGM4ODVhLTIwNDEtNGFjNy1iNjliLTZjM2EwZTFjNmJjNzB2MBAGByqGSM49AgEGBSuBBAAiA2IABDJHDjzkSwEqxp747/g7zxjnd0wrfruOH8MaXrbklv+R/UPOaJR/U9faOWmesIWyzAaWJKcNEAx5ZkvbLjqnOs0fx9oMsDlsoC0qVQJBZei1cLwIZVHG9eHE6xGiSiKyaTAKBggqhkjOPQQDAwNoADBlAjEAiUzrWS0T28zkf+1Km2UX48aiOIIt0ARPZFkVhbsCr8aU3az9jFZKGUseppRce9wjAjBPhMrLJUoeD3V1hubEtiAiSUlPdbp13YJUfzzxcmQOazPvh2Pv0aYEUKPKN3kZ7TM=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Mf2/mKvHoEm+XQe0V5FnG8+mCC19i1rJCIQNslrm4nmnCLDlck67lEpi2D8bIPxk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7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6"/>
            <mdssi:RelationshipReference xmlns:mdssi="http://schemas.openxmlformats.org/package/2006/digital-signature" SourceId="rId5"/>
            <mdssi:RelationshipReference xmlns:mdssi="http://schemas.openxmlformats.org/package/2006/digital-signature" SourceId="rId4"/>
            <mdssi:RelationshipReference xmlns:mdssi="http://schemas.openxmlformats.org/package/2006/digital-signature" SourceId="rId8"/>
            <mdssi:RelationshipReference xmlns:mdssi="http://schemas.openxmlformats.org/package/2006/digital-signature" SourceId="rId3"/>
          </Transform>
          <Transform Algorithm="http://www.w3.org/TR/2001/REC-xml-c14n-20010315"/>
        </Transforms>
        <DigestMethod Algorithm="http://www.w3.org/2001/04/xmldsig-more#sha384"/>
        <DigestValue>/CVKqEXwcsiVQeZHHrGwavQ16baStggrl1RoTPAkg62aSQoYkIqXWNdIROhFhoLv</DigestValue>
      </Reference>
      <Reference URI="/xl/calcChain.xml?ContentType=application/vnd.openxmlformats-officedocument.spreadsheetml.calcChain+xml">
        <DigestMethod Algorithm="http://www.w3.org/2001/04/xmldsig-more#sha384"/>
        <DigestValue>V4dOljQ4ekpPOvyk9fgOxaV8PgKecyaMq74E/8X3JFP4Ak6FEqCCezy7Cs8K9/Lo</DigestValue>
      </Reference>
      <Reference URI="/xl/charts/_rels/char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JWroD09dwZ+9ibdYclYS5P0KbrnMXf/2KugxPJIznnh2bvKXz+CbISvzm6Ogo2WN</DigestValue>
      </Reference>
      <Reference URI="/xl/charts/_rels/char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ruhSlRneWJ4Ui9MFx4Icm2DcOQHjU4Lwxsmvl+3nseIo55RAZ1s+cA8sJW3jkZnp</DigestValue>
      </Reference>
      <Reference URI="/xl/charts/_rels/char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zAnfg24KSFTY7NbFyRkCS0JzKhlzAPdkM6R2yY3NZYUHHIKy7B6Opp6lPmW9CS37</DigestValue>
      </Reference>
      <Reference URI="/xl/charts/_rels/chart4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Jt9q5UbWSGzwqp4lmBJIHHBTvps2/+Z4l1cEpfITI3HxETKq+OY2qr++gtpra4dW</DigestValue>
      </Reference>
      <Reference URI="/xl/charts/_rels/chart5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m9NdllgZg3eto95M3ehoianL/3mQ1CKvdqEM2PYXhR5sXhoJurAsC5qGndvnGmkZ</DigestValue>
      </Reference>
      <Reference URI="/xl/charts/_rels/chart6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OI4t4kJqGhoUmxCpaswoBk2fA5nVqxR3kQ6vbjqy1banhtxG8bgq5I9Eq7XA850A</DigestValue>
      </Reference>
      <Reference URI="/xl/charts/chart1.xml?ContentType=application/vnd.openxmlformats-officedocument.drawingml.chart+xml">
        <DigestMethod Algorithm="http://www.w3.org/2001/04/xmldsig-more#sha384"/>
        <DigestValue>646YR7qtFLtvTdN6p5y3ebn3mP910drH0caZp8MXzTuvFi1zMMEBIQNP/ZVMXz1j</DigestValue>
      </Reference>
      <Reference URI="/xl/charts/chart2.xml?ContentType=application/vnd.openxmlformats-officedocument.drawingml.chart+xml">
        <DigestMethod Algorithm="http://www.w3.org/2001/04/xmldsig-more#sha384"/>
        <DigestValue>owRpu5SCe1b/bu9NZ4/yCpU56zArSjML+gyyPrBqSZEZda5sGcq7MdlrYnOxov52</DigestValue>
      </Reference>
      <Reference URI="/xl/charts/chart3.xml?ContentType=application/vnd.openxmlformats-officedocument.drawingml.chart+xml">
        <DigestMethod Algorithm="http://www.w3.org/2001/04/xmldsig-more#sha384"/>
        <DigestValue>Id3a+VnBopJ0Wd6Z1Up+rAAddSSqvEK2nrPgoioI7Fbg3mBjFIt9ddO5rcPn4Or9</DigestValue>
      </Reference>
      <Reference URI="/xl/charts/chart4.xml?ContentType=application/vnd.openxmlformats-officedocument.drawingml.chart+xml">
        <DigestMethod Algorithm="http://www.w3.org/2001/04/xmldsig-more#sha384"/>
        <DigestValue>tAdgWYLwtCD90p/vL32NSIBsudG8MpfNzJ8NpUHN59e07o7zu9I+h3oVigM/oumc</DigestValue>
      </Reference>
      <Reference URI="/xl/charts/chart5.xml?ContentType=application/vnd.openxmlformats-officedocument.drawingml.chart+xml">
        <DigestMethod Algorithm="http://www.w3.org/2001/04/xmldsig-more#sha384"/>
        <DigestValue>rYKWzu8fefGZgmiGzHfPPEBOq5XachMHHOS6n9MdlhDu3wIO3FsuTxewhH4LEG1h</DigestValue>
      </Reference>
      <Reference URI="/xl/charts/chart6.xml?ContentType=application/vnd.openxmlformats-officedocument.drawingml.chart+xml">
        <DigestMethod Algorithm="http://www.w3.org/2001/04/xmldsig-more#sha384"/>
        <DigestValue>s3VOGs0a8Xz8eB16kZZ+RKET+Q5CgxaeByN2ZN+ygTOuEcGgm2s+c9zx+tz6y0nI</DigestValue>
      </Reference>
      <Reference URI="/xl/charts/colors1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2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3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4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5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6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style1.xml?ContentType=application/vnd.ms-office.chartstyle+xml">
        <DigestMethod Algorithm="http://www.w3.org/2001/04/xmldsig-more#sha384"/>
        <DigestValue>oJHh2VvElBV0gZdUwEqyZl8pqLth4SjafUAVPvTln8TzGsbCvP4PlhnOXWzBt5Op</DigestValue>
      </Reference>
      <Reference URI="/xl/charts/style2.xml?ContentType=application/vnd.ms-office.chartstyle+xml">
        <DigestMethod Algorithm="http://www.w3.org/2001/04/xmldsig-more#sha384"/>
        <DigestValue>Co5op9ZclLL27DNBNl2uzFIljpO7nN3Hb5d+qqo0X94VkU6asGkZeOtBR8ODmyPH</DigestValue>
      </Reference>
      <Reference URI="/xl/charts/style3.xml?ContentType=application/vnd.ms-office.chartstyle+xml">
        <DigestMethod Algorithm="http://www.w3.org/2001/04/xmldsig-more#sha384"/>
        <DigestValue>oJHh2VvElBV0gZdUwEqyZl8pqLth4SjafUAVPvTln8TzGsbCvP4PlhnOXWzBt5Op</DigestValue>
      </Reference>
      <Reference URI="/xl/charts/style4.xml?ContentType=application/vnd.ms-office.chartstyle+xml">
        <DigestMethod Algorithm="http://www.w3.org/2001/04/xmldsig-more#sha384"/>
        <DigestValue>Co5op9ZclLL27DNBNl2uzFIljpO7nN3Hb5d+qqo0X94VkU6asGkZeOtBR8ODmyPH</DigestValue>
      </Reference>
      <Reference URI="/xl/charts/style5.xml?ContentType=application/vnd.ms-office.chartstyle+xml">
        <DigestMethod Algorithm="http://www.w3.org/2001/04/xmldsig-more#sha384"/>
        <DigestValue>oJHh2VvElBV0gZdUwEqyZl8pqLth4SjafUAVPvTln8TzGsbCvP4PlhnOXWzBt5Op</DigestValue>
      </Reference>
      <Reference URI="/xl/charts/style6.xml?ContentType=application/vnd.ms-office.chartstyle+xml">
        <DigestMethod Algorithm="http://www.w3.org/2001/04/xmldsig-more#sha384"/>
        <DigestValue>Co5op9ZclLL27DNBNl2uzFIljpO7nN3Hb5d+qqo0X94VkU6asGkZeOtBR8ODmyPH</DigestValue>
      </Reference>
      <Reference URI="/xl/drawings/_rels/drawing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Iqgh2XvpVncvYUiwntDOQkk0bJQwGA+shV71Rn2vjihVoguiYpNpakoQHVUPyOQk</DigestValue>
      </Reference>
      <Reference URI="/xl/drawings/_rels/drawing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zWewNCtnAY0/hJwzzs9So8Oh5kKXpkO6OLN3LhDqcUVzjehIVsICPl7ehcbo1/dS</DigestValue>
      </Reference>
      <Reference URI="/xl/drawings/_rels/drawing4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kmAs5n+pFLRgk23Ttfpbk15xyJ0nEhx5ydUH87xcOhcZqe9PhqKcdS/UvKElqsmm</DigestValue>
      </Reference>
      <Reference URI="/xl/drawings/drawing1.xml?ContentType=application/vnd.openxmlformats-officedocument.drawing+xml">
        <DigestMethod Algorithm="http://www.w3.org/2001/04/xmldsig-more#sha384"/>
        <DigestValue>9xlmp5XRRKI03HvAhnfV4AyquscwYVCvzsVWHIOdwgpvVjbGhR9U4btCTYpJO8l5</DigestValue>
      </Reference>
      <Reference URI="/xl/drawings/drawing2.xml?ContentType=application/vnd.openxmlformats-officedocument.drawing+xml">
        <DigestMethod Algorithm="http://www.w3.org/2001/04/xmldsig-more#sha384"/>
        <DigestValue>T6LsF60iQBuThLstnr1JNcuhxKLIY6I4JrC4P5J/36QfqjlrwYTQB44niNinXj0h</DigestValue>
      </Reference>
      <Reference URI="/xl/drawings/drawing3.xml?ContentType=application/vnd.openxmlformats-officedocument.drawing+xml">
        <DigestMethod Algorithm="http://www.w3.org/2001/04/xmldsig-more#sha384"/>
        <DigestValue>T6LsF60iQBuThLstnr1JNcuhxKLIY6I4JrC4P5J/36QfqjlrwYTQB44niNinXj0h</DigestValue>
      </Reference>
      <Reference URI="/xl/drawings/drawing4.xml?ContentType=application/vnd.openxmlformats-officedocument.drawing+xml">
        <DigestMethod Algorithm="http://www.w3.org/2001/04/xmldsig-more#sha384"/>
        <DigestValue>T6LsF60iQBuThLstnr1JNcuhxKLIY6I4JrC4P5J/36QfqjlrwYTQB44niNinXj0h</DigestValue>
      </Reference>
      <Reference URI="/xl/printerSettings/printerSettings1.bin?ContentType=application/vnd.openxmlformats-officedocument.spreadsheetml.printerSettings">
        <DigestMethod Algorithm="http://www.w3.org/2001/04/xmldsig-more#sha384"/>
        <DigestValue>I34QBDsqZhGsn8nJWD5l+P2Y0lT/97ltOOYsQaKcKvR4CcXSlt5oMNNReUppFL/m</DigestValue>
      </Reference>
      <Reference URI="/xl/printerSettings/printerSettings2.bin?ContentType=application/vnd.openxmlformats-officedocument.spreadsheetml.printerSettings">
        <DigestMethod Algorithm="http://www.w3.org/2001/04/xmldsig-more#sha384"/>
        <DigestValue>I34QBDsqZhGsn8nJWD5l+P2Y0lT/97ltOOYsQaKcKvR4CcXSlt5oMNNReUppFL/m</DigestValue>
      </Reference>
      <Reference URI="/xl/printerSettings/printerSettings3.bin?ContentType=application/vnd.openxmlformats-officedocument.spreadsheetml.printerSettings">
        <DigestMethod Algorithm="http://www.w3.org/2001/04/xmldsig-more#sha384"/>
        <DigestValue>I34QBDsqZhGsn8nJWD5l+P2Y0lT/97ltOOYsQaKcKvR4CcXSlt5oMNNReUppFL/m</DigestValue>
      </Reference>
      <Reference URI="/xl/sharedStrings.xml?ContentType=application/vnd.openxmlformats-officedocument.spreadsheetml.sharedStrings+xml">
        <DigestMethod Algorithm="http://www.w3.org/2001/04/xmldsig-more#sha384"/>
        <DigestValue>V0xGhRNTLzryLRXXlHrkNvO+IgcAo6AX6/1Pwi8q3jFbkFnQJwv/3TE0oe8kyNPN</DigestValue>
      </Reference>
      <Reference URI="/xl/styles.xml?ContentType=application/vnd.openxmlformats-officedocument.spreadsheetml.styles+xml">
        <DigestMethod Algorithm="http://www.w3.org/2001/04/xmldsig-more#sha384"/>
        <DigestValue>B9t3ID3cLHmtMlkT3Sf8Oq68jRqWmHz8a6AjWAISCD29F3QMTAxHoN1gkDewF0yD</DigestValue>
      </Reference>
      <Reference URI="/xl/theme/theme1.xml?ContentType=application/vnd.openxmlformats-officedocument.theme+xml">
        <DigestMethod Algorithm="http://www.w3.org/2001/04/xmldsig-more#sha384"/>
        <DigestValue>HLclXOY7xidOt9zYRU5lQE6O/ZTaxBjwxSjaNIFgX50uLg2cMLTpR9n3zSom0SXf</DigestValue>
      </Reference>
      <Reference URI="/xl/workbook.xml?ContentType=application/vnd.openxmlformats-officedocument.spreadsheetml.sheet.main+xml">
        <DigestMethod Algorithm="http://www.w3.org/2001/04/xmldsig-more#sha384"/>
        <DigestValue>aO/qU0Dmsf68dxmy1IMjnXPnq9vFbK9ZCDux6DzahAx9qnxb8MP3quCwdFYuwonK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sklWsH0tD9NUQgbIlnDXe2eg1ehwBfLnb/DzyM57xCYYdYHhqp0ij02brkKpgh/W</DigestValue>
      </Reference>
      <Reference URI="/xl/worksheets/_rels/shee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9vJHLknRFA8PHh06men5vlRKF1Nuhp8IurqcC+8iShojBxzF7xgB6DPI4PjuROgL</DigestValue>
      </Reference>
      <Reference URI="/xl/worksheets/_rels/shee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ckonyJmJGRxTztOm/o2B3Lvq1KEOvlnyZSEf1jz3Ef1Y2C1NqIUoB/93Mt7MjQoz</DigestValue>
      </Reference>
      <Reference URI="/xl/worksheets/_rels/sheet4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Th66UK1s6PDEmang1uHHusLcjmcFGGJcGF8rtHfIAH7qLGEiQFjBBNrnYoqIuX5W</DigestValue>
      </Reference>
      <Reference URI="/xl/worksheets/sheet1.xml?ContentType=application/vnd.openxmlformats-officedocument.spreadsheetml.worksheet+xml">
        <DigestMethod Algorithm="http://www.w3.org/2001/04/xmldsig-more#sha384"/>
        <DigestValue>E+9J1GUQFu7Oa1cbgbn5/gk+x0TM+Zhv5yOYytKAIOBzj/ePz+LDjmiRvZJjFkmm</DigestValue>
      </Reference>
      <Reference URI="/xl/worksheets/sheet2.xml?ContentType=application/vnd.openxmlformats-officedocument.spreadsheetml.worksheet+xml">
        <DigestMethod Algorithm="http://www.w3.org/2001/04/xmldsig-more#sha384"/>
        <DigestValue>ukr0qpO/fMuLpGoBw5vkJD7fduYA+nFtN3OC3CL5ZZzfHThBWzQkbkx523SJ3ISB</DigestValue>
      </Reference>
      <Reference URI="/xl/worksheets/sheet3.xml?ContentType=application/vnd.openxmlformats-officedocument.spreadsheetml.worksheet+xml">
        <DigestMethod Algorithm="http://www.w3.org/2001/04/xmldsig-more#sha384"/>
        <DigestValue>ZVg8HhIobynK6EYwaBrpCdfxe6W4k4Rs98OrIBzRyPFmHh4HEzHOJnhF4fjZBpFy</DigestValue>
      </Reference>
      <Reference URI="/xl/worksheets/sheet4.xml?ContentType=application/vnd.openxmlformats-officedocument.spreadsheetml.worksheet+xml">
        <DigestMethod Algorithm="http://www.w3.org/2001/04/xmldsig-more#sha384"/>
        <DigestValue>au8LOfHBUF/j4q7SthbL4NrXIpTaESGax2iZ0mw6Tuh/4jfJCgv7DqksYtxN1nRo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2022-10-27T14:43:35Z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/>
          <SignatureText/>
          <SignatureImage/>
          <SignatureComments>Prueba de conocimientos tecnicos actuariales.</SignatureComments>
          <WindowsVersion>6.2</WindowsVersion>
          <OfficeVersion>15.0</OfficeVersion>
          <ApplicationVersion>15.0</ApplicationVersion>
          <Monitors>1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1</SignatureType>
        </SignatureInfoV1>
        <SignatureInfoV2 xmlns="http://schemas.microsoft.com/office/2006/digsig">
          <Address1/>
          <Address2/>
        </SignatureInfoV2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2022-10-27T14:43:35Z</xd:SigningTime>
          <xd:SigningCertificate>
            <xd:Cert>
              <xd:CertDigest>
                <DigestMethod Algorithm="http://www.w3.org/2001/04/xmldsig-more#sha384"/>
                <DigestValue>e2ejvbHMZoGcUPkvnKIJb+EAwnokUou2iHrwrmPpzoH6QBs6YTS7Lxqm/LIb7yNL</DigestValue>
              </xd:CertDigest>
              <xd:IssuerSerial>
                <X509IssuerName>CN=14dc885a-2041-4ac7-b69b-6c3a0e1c6bc7</X509IssuerName>
                <X509SerialNumber>13897741929446046628</X509SerialNumber>
              </xd:IssuerSerial>
            </xd:Cert>
          </xd:SigningCertificate>
          <xd:SignaturePolicyIdentifier>
            <xd:SignaturePolicyImplied/>
          </xd:SignaturePolicyIdentifier>
          <xd:SignatureProductionPlace>
            <xd:City/>
            <xd:StateOrProvince/>
            <xd:PostalCode/>
            <xd:CountryName>España</xd:CountryName>
          </xd:SignatureProductionPlace>
          <xd:SignerRole>
            <xd:ClaimedRoles>
              <xd:ClaimedRole>Alejandro Bernl , Actuario.</xd:ClaimedRole>
            </xd:ClaimedRoles>
          </xd:SignerRole>
        </xd:SignedSignatureProperties>
        <xd:SignedDataObjectProperties>
          <xd:CommitmentTypeIndication>
            <xd:CommitmentTypeId>
              <xd:Identifier>http://uri.etsi.org/01903/v1.2.2#ProofOfOrigin</xd:Identifier>
              <xd:Description>Creó y aprobó este documento</xd:Description>
            </xd:CommitmentTypeId>
            <xd:AllSignedDataObjects/>
            <xd:CommitmentTypeQualifiers>
              <xd:CommitmentTypeQualifier>Prueba de conocimientos tecnicos actuariales.</xd:CommitmentTypeQualifier>
            </xd:CommitmentTypeQualifiers>
          </xd:CommitmentTypeIndication>
        </xd:SignedDataObjectProperties>
      </xd:SignedProperties>
    </xd:QualifyingProperties>
  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Explicacion</vt:lpstr>
      <vt:lpstr>Link Ratio Medio</vt:lpstr>
      <vt:lpstr>Link Ratio Optimista</vt:lpstr>
      <vt:lpstr>Link Ratio Pesimista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2022-10-27T14:37:56Z</dcterms:modified>
</cp:coreProperties>
</file>